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B511BCF1-13BA-4B81-A940-FB702D5117E4}" xr6:coauthVersionLast="47" xr6:coauthVersionMax="47" xr10:uidLastSave="{00000000-0000-0000-0000-000000000000}"/>
  <bookViews>
    <workbookView xWindow="-80" yWindow="-80" windowWidth="19360" windowHeight="10360" xr2:uid="{00000000-000D-0000-FFFF-FFFF00000000}"/>
  </bookViews>
  <sheets>
    <sheet name="TOTAL" sheetId="9" r:id="rId1"/>
    <sheet name="Merchandise Plan" sheetId="1" state="hidden" r:id="rId2"/>
  </sheets>
  <definedNames>
    <definedName name="__IntlFixup" hidden="1">TRUE</definedName>
    <definedName name="__IntlFixupTable" localSheetId="0" hidden="1">#REF!</definedName>
    <definedName name="__IntlFixupTable" hidden="1">#REF!</definedName>
    <definedName name="_Order1" hidden="1">0</definedName>
    <definedName name="AA.Report.Files" localSheetId="0" hidden="1">#REF!</definedName>
    <definedName name="AA.Report.Files" hidden="1">#REF!</definedName>
    <definedName name="AA.Reports.Available" localSheetId="0" hidden="1">#REF!</definedName>
    <definedName name="AA.Reports.Available" hidden="1">#REF!</definedName>
    <definedName name="Data.Dump" localSheetId="0" hidden="1">OFFSET([0]!Data.Top.Left,1,0)</definedName>
    <definedName name="Data.Dump" hidden="1">OFFSET([0]!Data.Top.Left,1,0)</definedName>
    <definedName name="Database.File" localSheetId="0" hidden="1">#REF!</definedName>
    <definedName name="Database.File" hidden="1">#REF!</definedName>
    <definedName name="File.Type" localSheetId="0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localSheetId="0" hidden="1">OFFSET([0]!Data.Top.Left,1,0)</definedName>
    <definedName name="Ownership" hidden="1">OFFSET([0]!Data.Top.Left,1,0)</definedName>
    <definedName name="_xlnm.Print_Area" localSheetId="1">'Merchandise Plan'!$B$3:$O$35</definedName>
    <definedName name="_xlnm.Print_Area" localSheetId="0">TOTAL!$B$3:$U$51</definedName>
    <definedName name="Show.Acct.Update.Warning" localSheetId="0" hidden="1">#REF!</definedName>
    <definedName name="Show.Acct.Update.Warning" hidden="1">#REF!</definedName>
    <definedName name="Show.MDB.Update.Warning" localSheetId="0" hidden="1">#REF!</definedName>
    <definedName name="Show.MDB.Update.Warning" hidden="1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C21" i="1"/>
  <c r="O20" i="1"/>
  <c r="C33" i="1"/>
  <c r="N14" i="1"/>
  <c r="N33" i="1" s="1"/>
  <c r="M14" i="1"/>
  <c r="M33" i="1" s="1"/>
  <c r="L14" i="1"/>
  <c r="L33" i="1" s="1"/>
  <c r="K14" i="1"/>
  <c r="K33" i="1" s="1"/>
  <c r="J14" i="1"/>
  <c r="J33" i="1" s="1"/>
  <c r="I14" i="1"/>
  <c r="I33" i="1" s="1"/>
  <c r="H14" i="1"/>
  <c r="H33" i="1" s="1"/>
  <c r="G14" i="1"/>
  <c r="G33" i="1" s="1"/>
  <c r="F33" i="1"/>
  <c r="E33" i="1"/>
  <c r="D33" i="1"/>
  <c r="O12" i="1"/>
  <c r="N13" i="1"/>
  <c r="M13" i="1"/>
  <c r="L13" i="1"/>
  <c r="K13" i="1"/>
  <c r="J13" i="1"/>
  <c r="I13" i="1"/>
  <c r="H13" i="1"/>
  <c r="G13" i="1"/>
  <c r="F13" i="1"/>
  <c r="E13" i="1"/>
  <c r="D13" i="1"/>
  <c r="C13" i="1"/>
  <c r="N27" i="1"/>
  <c r="C27" i="1"/>
  <c r="D27" i="1"/>
  <c r="O33" i="1" l="1"/>
  <c r="O14" i="1"/>
  <c r="R203" i="1"/>
  <c r="S203" i="1" s="1"/>
  <c r="O11" i="1"/>
  <c r="O17" i="1"/>
  <c r="O18" i="1"/>
  <c r="O19" i="1"/>
  <c r="C23" i="1"/>
  <c r="D9" i="1" s="1"/>
  <c r="O13" i="1" l="1"/>
  <c r="D23" i="1"/>
  <c r="E9" i="1" s="1"/>
  <c r="O21" i="1"/>
  <c r="T203" i="1"/>
  <c r="D7" i="1"/>
  <c r="C31" i="1"/>
  <c r="U203" i="1" l="1"/>
  <c r="E7" i="1"/>
  <c r="D31" i="1"/>
  <c r="C34" i="1"/>
  <c r="D34" i="1" l="1"/>
  <c r="V203" i="1"/>
  <c r="F7" i="1"/>
  <c r="W203" i="1" l="1"/>
  <c r="G7" i="1"/>
  <c r="X203" i="1" l="1"/>
  <c r="H7" i="1"/>
  <c r="Y203" i="1" l="1"/>
  <c r="I7" i="1"/>
  <c r="Z203" i="1" l="1"/>
  <c r="J7" i="1"/>
  <c r="AA203" i="1" l="1"/>
  <c r="K7" i="1"/>
  <c r="AB203" i="1" l="1"/>
  <c r="L7" i="1"/>
  <c r="AC203" i="1" l="1"/>
  <c r="N7" i="1" s="1"/>
  <c r="M7" i="1"/>
  <c r="E23" i="1"/>
  <c r="F9" i="1" s="1"/>
  <c r="E31" i="1"/>
  <c r="E34" i="1" s="1"/>
  <c r="E27" i="1"/>
  <c r="O25" i="1"/>
  <c r="F23" i="1" l="1"/>
  <c r="G9" i="1" s="1"/>
  <c r="G23" i="1" s="1"/>
  <c r="H9" i="1" s="1"/>
  <c r="H23" i="1" s="1"/>
  <c r="I9" i="1" s="1"/>
  <c r="O29" i="1"/>
  <c r="O27" i="1" s="1"/>
  <c r="J31" i="1"/>
  <c r="J34" i="1" s="1"/>
  <c r="J27" i="1"/>
  <c r="I31" i="1"/>
  <c r="I34" i="1" s="1"/>
  <c r="I27" i="1"/>
  <c r="N31" i="1"/>
  <c r="N34" i="1" s="1"/>
  <c r="M31" i="1"/>
  <c r="M34" i="1" s="1"/>
  <c r="M27" i="1"/>
  <c r="G31" i="1"/>
  <c r="G27" i="1"/>
  <c r="L27" i="1"/>
  <c r="L31" i="1"/>
  <c r="L34" i="1" s="1"/>
  <c r="F27" i="1"/>
  <c r="F31" i="1"/>
  <c r="F34" i="1" s="1"/>
  <c r="H27" i="1"/>
  <c r="H31" i="1"/>
  <c r="H34" i="1" s="1"/>
  <c r="K27" i="1"/>
  <c r="K31" i="1"/>
  <c r="K34" i="1" s="1"/>
  <c r="I23" i="1" l="1"/>
  <c r="J9" i="1" s="1"/>
  <c r="J23" i="1" s="1"/>
  <c r="K9" i="1" s="1"/>
  <c r="K23" i="1" s="1"/>
  <c r="L9" i="1" s="1"/>
  <c r="L23" i="1" s="1"/>
  <c r="M9" i="1" s="1"/>
  <c r="M23" i="1" s="1"/>
  <c r="N9" i="1" s="1"/>
  <c r="N23" i="1" s="1"/>
  <c r="O31" i="1"/>
  <c r="G34" i="1"/>
  <c r="O34" i="1" s="1"/>
  <c r="O9" i="1" l="1"/>
  <c r="O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The opening inventory balance is entered in the first month and calculated for all 
</t>
        </r>
        <r>
          <rPr>
            <sz val="10"/>
            <color rgb="FF000000"/>
            <rFont val="Arial"/>
            <family val="2"/>
          </rPr>
          <t xml:space="preserve">subsequent months. Note that the total column summarizes the entire year, from
</t>
        </r>
        <r>
          <rPr>
            <sz val="10"/>
            <color rgb="FF000000"/>
            <rFont val="Arial"/>
            <family val="2"/>
          </rPr>
          <t xml:space="preserve">the first month's opening inventory to the last month's closing inventory. </t>
        </r>
        <r>
          <rPr>
            <sz val="10"/>
            <color rgb="FFFF0000"/>
            <rFont val="Arial"/>
            <family val="2"/>
          </rPr>
          <t xml:space="preserve">Change 
</t>
        </r>
        <r>
          <rPr>
            <sz val="10"/>
            <color rgb="FFFF0000"/>
            <rFont val="Arial"/>
            <family val="2"/>
          </rPr>
          <t xml:space="preserve">the starting month by typing the first three letters of the month in the month 
</t>
        </r>
        <r>
          <rPr>
            <sz val="10"/>
            <color rgb="FFFF0000"/>
            <rFont val="Arial"/>
            <family val="2"/>
          </rPr>
          <t xml:space="preserve">heading cell (e.g., Jan). </t>
        </r>
        <r>
          <rPr>
            <sz val="10"/>
            <color rgb="FF000000"/>
            <rFont val="Arial"/>
            <family val="2"/>
          </rPr>
          <t xml:space="preserve">The other months will be automatically calculated by 
</t>
        </r>
        <r>
          <rPr>
            <sz val="10"/>
            <color rgb="FF000000"/>
            <rFont val="Arial"/>
            <family val="2"/>
          </rPr>
          <t>formulas.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The opening inventory balance is entered in the first month and calculated for all 
</t>
        </r>
        <r>
          <rPr>
            <sz val="10"/>
            <color rgb="FF000000"/>
            <rFont val="Arial"/>
            <family val="2"/>
          </rPr>
          <t xml:space="preserve">subsequent months. Note that the total column summarizes the entire year, from
</t>
        </r>
        <r>
          <rPr>
            <sz val="10"/>
            <color rgb="FF000000"/>
            <rFont val="Arial"/>
            <family val="2"/>
          </rPr>
          <t xml:space="preserve">the first month's opening inventory to the last month's closing inventory. </t>
        </r>
        <r>
          <rPr>
            <sz val="10"/>
            <color rgb="FFFF0000"/>
            <rFont val="Arial"/>
            <family val="2"/>
          </rPr>
          <t xml:space="preserve">Change 
</t>
        </r>
        <r>
          <rPr>
            <sz val="10"/>
            <color rgb="FFFF0000"/>
            <rFont val="Arial"/>
            <family val="2"/>
          </rPr>
          <t xml:space="preserve">the starting month by typing the first three letters of the month in the month 
</t>
        </r>
        <r>
          <rPr>
            <sz val="10"/>
            <color rgb="FFFF0000"/>
            <rFont val="Arial"/>
            <family val="2"/>
          </rPr>
          <t xml:space="preserve">heading cell (e.g., Jan). </t>
        </r>
        <r>
          <rPr>
            <sz val="10"/>
            <color rgb="FF000000"/>
            <rFont val="Arial"/>
            <family val="2"/>
          </rPr>
          <t xml:space="preserve">The other months will be automatically calculated by 
</t>
        </r>
        <r>
          <rPr>
            <sz val="10"/>
            <color rgb="FF000000"/>
            <rFont val="Arial"/>
            <family val="2"/>
          </rPr>
          <t>formulas.</t>
        </r>
      </text>
    </comment>
  </commentList>
</comments>
</file>

<file path=xl/sharedStrings.xml><?xml version="1.0" encoding="utf-8"?>
<sst xmlns="http://schemas.openxmlformats.org/spreadsheetml/2006/main" count="124" uniqueCount="83">
  <si>
    <t>Ant/dote Style Merchandise Plan</t>
  </si>
  <si>
    <t>For Aug-2021 through Jul-2022</t>
  </si>
  <si>
    <t>Aug</t>
  </si>
  <si>
    <t>Year</t>
  </si>
  <si>
    <t>Beginning Inventory</t>
  </si>
  <si>
    <t>Sales (Targets)</t>
  </si>
  <si>
    <t>Sales (Actual)</t>
  </si>
  <si>
    <t>Variance to Target</t>
  </si>
  <si>
    <t>Cost of Goods Sold</t>
  </si>
  <si>
    <t>Reductions:</t>
  </si>
  <si>
    <t xml:space="preserve">     Employee discounts</t>
  </si>
  <si>
    <t xml:space="preserve">     Shortages</t>
  </si>
  <si>
    <t xml:space="preserve">     Markdowns</t>
  </si>
  <si>
    <t xml:space="preserve">     Returns</t>
  </si>
  <si>
    <t xml:space="preserve">         Total</t>
  </si>
  <si>
    <t>Ending Inventory</t>
  </si>
  <si>
    <t>Retail Purchases</t>
  </si>
  <si>
    <t>Average Markup</t>
  </si>
  <si>
    <t>Purchases at Cost</t>
  </si>
  <si>
    <t>Cumulative Markup</t>
  </si>
  <si>
    <t>Gross Profit (Sales)</t>
  </si>
  <si>
    <t>Gross Profit (Purchases)</t>
  </si>
  <si>
    <t>MONTH TABLE: DO NOT CHANGE</t>
  </si>
  <si>
    <t>Jan</t>
  </si>
  <si>
    <t>Feb</t>
  </si>
  <si>
    <t>Mar</t>
  </si>
  <si>
    <t>Apr</t>
  </si>
  <si>
    <t>May</t>
  </si>
  <si>
    <t>Jun</t>
  </si>
  <si>
    <t>Jul</t>
  </si>
  <si>
    <t>Sep</t>
  </si>
  <si>
    <t>Oct</t>
  </si>
  <si>
    <t>Nov</t>
  </si>
  <si>
    <t>Dec</t>
  </si>
  <si>
    <t>Q3</t>
  </si>
  <si>
    <t>Q4</t>
  </si>
  <si>
    <t>FALL</t>
  </si>
  <si>
    <t>Q1</t>
  </si>
  <si>
    <t>Q2</t>
  </si>
  <si>
    <t>SPRING</t>
  </si>
  <si>
    <t>Sales LY</t>
  </si>
  <si>
    <t>Sales Units</t>
  </si>
  <si>
    <t>Sales Units LY</t>
  </si>
  <si>
    <t>Sales $ Variance to LY</t>
  </si>
  <si>
    <t>Sales $ Variance to Target</t>
  </si>
  <si>
    <t>Beginning Inventory LY</t>
  </si>
  <si>
    <t>Ending Inventory LY</t>
  </si>
  <si>
    <t>Cost of Goods Sold LY</t>
  </si>
  <si>
    <t>GOAL PENETRATION</t>
  </si>
  <si>
    <t>Retail Purchases LY</t>
  </si>
  <si>
    <t>TURNOVER</t>
  </si>
  <si>
    <t>AUR</t>
  </si>
  <si>
    <t>GMROI</t>
  </si>
  <si>
    <t>PROFIT MARGIN %</t>
  </si>
  <si>
    <t>TURNOVER (LY)</t>
  </si>
  <si>
    <t>AUR (LY)</t>
  </si>
  <si>
    <t>PROFIT MARGIN % (LY)</t>
  </si>
  <si>
    <t>GMROI (LY)</t>
  </si>
  <si>
    <t>Sales U Variance to LY</t>
  </si>
  <si>
    <t>Purchases at Cost (LY)</t>
  </si>
  <si>
    <t>Cumulative Markup (LY)</t>
  </si>
  <si>
    <t>Beginning Inventory (Cost)</t>
  </si>
  <si>
    <t>Beginning Inventory LY (Cost)</t>
  </si>
  <si>
    <t>Ending Inventory (Cost)</t>
  </si>
  <si>
    <t>Ending Inventory LY (Cost)</t>
  </si>
  <si>
    <t>STOCK/SALES RATIO</t>
  </si>
  <si>
    <t>STOCK/SALES RATIO (LY)</t>
  </si>
  <si>
    <t>YEAR</t>
  </si>
  <si>
    <t>TARGETS</t>
  </si>
  <si>
    <t>TOTAL Merchandise Plan</t>
  </si>
  <si>
    <t>IMU $</t>
  </si>
  <si>
    <t>MMU $</t>
  </si>
  <si>
    <t>MMU $ (LY)</t>
  </si>
  <si>
    <t>RTV</t>
  </si>
  <si>
    <t>TOTAL</t>
  </si>
  <si>
    <t>Shortages</t>
  </si>
  <si>
    <t>Markdowns</t>
  </si>
  <si>
    <t>Employee discounts</t>
  </si>
  <si>
    <t>IMU MARGIN %</t>
  </si>
  <si>
    <t>IMU MARGIN % (LY)</t>
  </si>
  <si>
    <t>FRESHNESS % (LY)</t>
  </si>
  <si>
    <t>FRESHNESS %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</si>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</sst>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_(&quot;$&quot;* #,##0_);_(&quot;$&quot;* \(#,##0\);_(&quot;$&quot;* &quot;-&quot;??_);_(@_)"/>
  </numFmts>
  <fonts count="41" x14ac:knownFonts="1">
    <font>
      <sz val="10"/>
      <name val="Arial"/>
    </font>
    <font>
      <sz val="10"/>
      <name val="Arial"/>
      <family val="2"/>
    </font>
    <font>
      <b/>
      <sz val="26"/>
      <color indexed="9"/>
      <name val="Times New Roman"/>
      <family val="1"/>
    </font>
    <font>
      <sz val="10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7" fontId="8" fillId="16" borderId="1" applyBorder="0" applyProtection="0">
      <alignment vertical="center"/>
    </xf>
    <xf numFmtId="0" fontId="25" fillId="17" borderId="0" applyNumberFormat="0" applyBorder="0" applyAlignment="0" applyProtection="0"/>
    <xf numFmtId="5" fontId="9" fillId="0" borderId="2">
      <protection locked="0"/>
    </xf>
    <xf numFmtId="0" fontId="10" fillId="18" borderId="0" applyBorder="0">
      <alignment horizontal="left" vertical="center" indent="1"/>
    </xf>
    <xf numFmtId="0" fontId="26" fillId="4" borderId="3" applyNumberFormat="0" applyAlignment="0" applyProtection="0"/>
    <xf numFmtId="0" fontId="27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1" fillId="0" borderId="5"/>
    <xf numFmtId="4" fontId="9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9" fillId="6" borderId="0" applyNumberFormat="0" applyBorder="0" applyAlignment="0" applyProtection="0"/>
    <xf numFmtId="4" fontId="9" fillId="21" borderId="5"/>
    <xf numFmtId="43" fontId="12" fillId="0" borderId="6"/>
    <xf numFmtId="37" fontId="13" fillId="22" borderId="2" applyBorder="0">
      <alignment horizontal="left" vertical="center" indent="1"/>
    </xf>
    <xf numFmtId="37" fontId="14" fillId="23" borderId="7" applyFill="0">
      <alignment vertical="center"/>
    </xf>
    <xf numFmtId="0" fontId="14" fillId="24" borderId="8" applyNumberFormat="0">
      <alignment horizontal="left" vertical="top" indent="1"/>
    </xf>
    <xf numFmtId="0" fontId="14" fillId="16" borderId="0" applyBorder="0">
      <alignment horizontal="left" vertical="center" indent="1"/>
    </xf>
    <xf numFmtId="0" fontId="14" fillId="0" borderId="8" applyNumberFormat="0" applyFill="0">
      <alignment horizontal="centerContinuous" vertical="top"/>
    </xf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1" fillId="10" borderId="3" applyNumberFormat="0" applyAlignment="0" applyProtection="0"/>
    <xf numFmtId="43" fontId="12" fillId="0" borderId="10"/>
    <xf numFmtId="0" fontId="32" fillId="0" borderId="11" applyNumberFormat="0" applyFill="0" applyAlignment="0" applyProtection="0"/>
    <xf numFmtId="44" fontId="12" fillId="0" borderId="12"/>
    <xf numFmtId="0" fontId="33" fillId="7" borderId="0" applyNumberFormat="0" applyBorder="0" applyAlignment="0" applyProtection="0"/>
    <xf numFmtId="0" fontId="17" fillId="23" borderId="0">
      <alignment horizontal="left" wrapText="1" indent="1"/>
    </xf>
    <xf numFmtId="37" fontId="8" fillId="16" borderId="13" applyBorder="0">
      <alignment horizontal="left" vertical="center" indent="2"/>
    </xf>
    <xf numFmtId="0" fontId="18" fillId="0" borderId="0"/>
    <xf numFmtId="0" fontId="1" fillId="7" borderId="14" applyNumberFormat="0" applyFont="0" applyAlignment="0" applyProtection="0"/>
    <xf numFmtId="0" fontId="34" fillId="4" borderId="15" applyNumberFormat="0" applyAlignment="0" applyProtection="0"/>
    <xf numFmtId="169" fontId="19" fillId="25" borderId="16"/>
    <xf numFmtId="168" fontId="19" fillId="0" borderId="16" applyFont="0" applyFill="0" applyBorder="0" applyAlignment="0" applyProtection="0">
      <protection locked="0"/>
    </xf>
    <xf numFmtId="2" fontId="20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>
      <alignment horizontal="right"/>
    </xf>
    <xf numFmtId="0" fontId="22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157">
    <xf numFmtId="0" fontId="0" fillId="0" borderId="0" xfId="0"/>
    <xf numFmtId="0" fontId="3" fillId="27" borderId="0" xfId="0" applyFont="1" applyFill="1" applyAlignment="1">
      <alignment horizontal="centerContinuous"/>
    </xf>
    <xf numFmtId="0" fontId="4" fillId="28" borderId="0" xfId="0" applyFont="1" applyFill="1" applyAlignment="1" applyProtection="1">
      <alignment horizontal="centerContinuous"/>
      <protection locked="0"/>
    </xf>
    <xf numFmtId="0" fontId="5" fillId="24" borderId="0" xfId="0" applyFont="1" applyFill="1"/>
    <xf numFmtId="0" fontId="6" fillId="30" borderId="18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Continuous" vertical="center"/>
    </xf>
    <xf numFmtId="0" fontId="1" fillId="24" borderId="0" xfId="0" applyFont="1" applyFill="1" applyAlignment="1">
      <alignment horizontal="left"/>
    </xf>
    <xf numFmtId="6" fontId="0" fillId="0" borderId="0" xfId="0" applyNumberFormat="1"/>
    <xf numFmtId="8" fontId="0" fillId="0" borderId="0" xfId="0" applyNumberFormat="1"/>
    <xf numFmtId="6" fontId="6" fillId="30" borderId="0" xfId="0" applyNumberFormat="1" applyFont="1" applyFill="1"/>
    <xf numFmtId="9" fontId="6" fillId="30" borderId="0" xfId="75" applyFont="1" applyFill="1" applyProtection="1"/>
    <xf numFmtId="170" fontId="6" fillId="30" borderId="0" xfId="76" applyNumberFormat="1" applyFont="1" applyFill="1" applyProtection="1"/>
    <xf numFmtId="6" fontId="6" fillId="24" borderId="0" xfId="0" applyNumberFormat="1" applyFont="1" applyFill="1"/>
    <xf numFmtId="6" fontId="6" fillId="24" borderId="19" xfId="0" applyNumberFormat="1" applyFont="1" applyFill="1" applyBorder="1"/>
    <xf numFmtId="0" fontId="6" fillId="24" borderId="0" xfId="0" applyFont="1" applyFill="1"/>
    <xf numFmtId="9" fontId="6" fillId="24" borderId="0" xfId="0" applyNumberFormat="1" applyFont="1" applyFill="1"/>
    <xf numFmtId="38" fontId="6" fillId="24" borderId="0" xfId="0" applyNumberFormat="1" applyFont="1" applyFill="1"/>
    <xf numFmtId="5" fontId="6" fillId="24" borderId="0" xfId="0" applyNumberFormat="1" applyFont="1" applyFill="1"/>
    <xf numFmtId="5" fontId="6" fillId="32" borderId="0" xfId="0" applyNumberFormat="1" applyFont="1" applyFill="1"/>
    <xf numFmtId="6" fontId="6" fillId="30" borderId="20" xfId="0" applyNumberFormat="1" applyFont="1" applyFill="1" applyBorder="1"/>
    <xf numFmtId="0" fontId="38" fillId="29" borderId="18" xfId="0" applyFont="1" applyFill="1" applyBorder="1" applyAlignment="1" applyProtection="1">
      <alignment horizontal="center" vertical="center"/>
      <protection locked="0"/>
    </xf>
    <xf numFmtId="0" fontId="1" fillId="30" borderId="18" xfId="0" applyFont="1" applyFill="1" applyBorder="1" applyAlignment="1">
      <alignment horizontal="center" vertical="center"/>
    </xf>
    <xf numFmtId="0" fontId="1" fillId="0" borderId="0" xfId="0" applyFont="1"/>
    <xf numFmtId="0" fontId="38" fillId="30" borderId="18" xfId="0" applyFont="1" applyFill="1" applyBorder="1" applyAlignment="1">
      <alignment horizontal="center" vertical="center"/>
    </xf>
    <xf numFmtId="0" fontId="1" fillId="24" borderId="0" xfId="0" applyFont="1" applyFill="1" applyAlignment="1">
      <alignment horizontal="centerContinuous"/>
    </xf>
    <xf numFmtId="0" fontId="1" fillId="24" borderId="0" xfId="0" applyFont="1" applyFill="1"/>
    <xf numFmtId="6" fontId="1" fillId="28" borderId="0" xfId="0" applyNumberFormat="1" applyFont="1" applyFill="1" applyProtection="1">
      <protection locked="0"/>
    </xf>
    <xf numFmtId="6" fontId="1" fillId="24" borderId="0" xfId="0" applyNumberFormat="1" applyFont="1" applyFill="1"/>
    <xf numFmtId="6" fontId="1" fillId="29" borderId="0" xfId="0" applyNumberFormat="1" applyFont="1" applyFill="1" applyProtection="1">
      <protection locked="0"/>
    </xf>
    <xf numFmtId="6" fontId="1" fillId="30" borderId="0" xfId="0" applyNumberFormat="1" applyFont="1" applyFill="1"/>
    <xf numFmtId="9" fontId="1" fillId="29" borderId="0" xfId="75" applyFont="1" applyFill="1" applyProtection="1">
      <protection locked="0"/>
    </xf>
    <xf numFmtId="9" fontId="1" fillId="30" borderId="0" xfId="75" applyFont="1" applyFill="1" applyProtection="1"/>
    <xf numFmtId="44" fontId="1" fillId="29" borderId="0" xfId="76" applyFont="1" applyFill="1" applyProtection="1">
      <protection locked="0"/>
    </xf>
    <xf numFmtId="44" fontId="1" fillId="30" borderId="0" xfId="76" applyFont="1" applyFill="1" applyProtection="1"/>
    <xf numFmtId="38" fontId="1" fillId="24" borderId="0" xfId="0" applyNumberFormat="1" applyFont="1" applyFill="1"/>
    <xf numFmtId="6" fontId="1" fillId="28" borderId="19" xfId="0" applyNumberFormat="1" applyFont="1" applyFill="1" applyBorder="1" applyProtection="1">
      <protection locked="0"/>
    </xf>
    <xf numFmtId="6" fontId="1" fillId="24" borderId="19" xfId="0" applyNumberFormat="1" applyFont="1" applyFill="1" applyBorder="1"/>
    <xf numFmtId="9" fontId="1" fillId="28" borderId="0" xfId="0" applyNumberFormat="1" applyFont="1" applyFill="1" applyProtection="1">
      <protection locked="0"/>
    </xf>
    <xf numFmtId="5" fontId="1" fillId="24" borderId="0" xfId="0" applyNumberFormat="1" applyFont="1" applyFill="1"/>
    <xf numFmtId="5" fontId="1" fillId="32" borderId="0" xfId="0" applyNumberFormat="1" applyFont="1" applyFill="1"/>
    <xf numFmtId="6" fontId="1" fillId="30" borderId="20" xfId="0" applyNumberFormat="1" applyFont="1" applyFill="1" applyBorder="1"/>
    <xf numFmtId="0" fontId="1" fillId="31" borderId="21" xfId="0" applyFont="1" applyFill="1" applyBorder="1" applyAlignment="1">
      <alignment horizontal="centerContinuous"/>
    </xf>
    <xf numFmtId="0" fontId="1" fillId="31" borderId="22" xfId="0" applyFont="1" applyFill="1" applyBorder="1" applyAlignment="1">
      <alignment horizontal="centerContinuous"/>
    </xf>
    <xf numFmtId="0" fontId="1" fillId="31" borderId="23" xfId="0" applyFont="1" applyFill="1" applyBorder="1" applyAlignment="1">
      <alignment horizontal="centerContinuous"/>
    </xf>
    <xf numFmtId="0" fontId="1" fillId="31" borderId="24" xfId="0" applyFont="1" applyFill="1" applyBorder="1" applyAlignment="1">
      <alignment horizontal="right"/>
    </xf>
    <xf numFmtId="0" fontId="1" fillId="31" borderId="0" xfId="0" applyFont="1" applyFill="1" applyAlignment="1">
      <alignment horizontal="right"/>
    </xf>
    <xf numFmtId="0" fontId="1" fillId="31" borderId="25" xfId="0" applyFont="1" applyFill="1" applyBorder="1" applyAlignment="1">
      <alignment horizontal="right"/>
    </xf>
    <xf numFmtId="0" fontId="1" fillId="31" borderId="26" xfId="0" applyFont="1" applyFill="1" applyBorder="1"/>
    <xf numFmtId="0" fontId="1" fillId="31" borderId="27" xfId="0" applyFont="1" applyFill="1" applyBorder="1"/>
    <xf numFmtId="0" fontId="1" fillId="31" borderId="28" xfId="0" applyFont="1" applyFill="1" applyBorder="1"/>
    <xf numFmtId="0" fontId="0" fillId="33" borderId="0" xfId="0" applyFill="1"/>
    <xf numFmtId="0" fontId="6" fillId="0" borderId="30" xfId="52" applyFont="1" applyBorder="1" applyAlignment="1" applyProtection="1">
      <alignment horizontal="center" vertical="center"/>
    </xf>
    <xf numFmtId="0" fontId="6" fillId="0" borderId="31" xfId="52" applyFont="1" applyBorder="1" applyAlignment="1" applyProtection="1">
      <alignment horizontal="center" vertical="center"/>
    </xf>
    <xf numFmtId="0" fontId="6" fillId="0" borderId="35" xfId="52" applyFont="1" applyBorder="1" applyAlignment="1" applyProtection="1">
      <alignment horizontal="center" vertical="center"/>
    </xf>
    <xf numFmtId="0" fontId="6" fillId="0" borderId="36" xfId="52" applyFont="1" applyBorder="1" applyAlignment="1" applyProtection="1">
      <alignment horizontal="center" vertical="center"/>
    </xf>
    <xf numFmtId="2" fontId="6" fillId="0" borderId="36" xfId="52" applyNumberFormat="1" applyFont="1" applyBorder="1" applyAlignment="1" applyProtection="1">
      <alignment horizontal="center" vertical="center"/>
    </xf>
    <xf numFmtId="0" fontId="6" fillId="0" borderId="38" xfId="52" applyFont="1" applyBorder="1" applyAlignment="1" applyProtection="1">
      <alignment horizontal="center" vertical="center"/>
    </xf>
    <xf numFmtId="44" fontId="6" fillId="0" borderId="31" xfId="76" applyFont="1" applyBorder="1" applyAlignment="1" applyProtection="1">
      <alignment horizontal="center" vertical="center"/>
    </xf>
    <xf numFmtId="44" fontId="6" fillId="0" borderId="36" xfId="76" applyFont="1" applyBorder="1" applyAlignment="1" applyProtection="1">
      <alignment horizontal="center" vertical="center"/>
    </xf>
    <xf numFmtId="2" fontId="6" fillId="0" borderId="39" xfId="52" applyNumberFormat="1" applyFont="1" applyBorder="1" applyAlignment="1" applyProtection="1">
      <alignment horizontal="center" vertical="center"/>
    </xf>
    <xf numFmtId="9" fontId="6" fillId="0" borderId="31" xfId="75" applyFont="1" applyBorder="1" applyAlignment="1" applyProtection="1">
      <alignment horizontal="center" vertical="center"/>
    </xf>
    <xf numFmtId="9" fontId="6" fillId="0" borderId="36" xfId="75" applyFont="1" applyBorder="1" applyAlignment="1" applyProtection="1">
      <alignment horizontal="center" vertical="center"/>
    </xf>
    <xf numFmtId="0" fontId="1" fillId="24" borderId="29" xfId="0" applyFont="1" applyFill="1" applyBorder="1"/>
    <xf numFmtId="6" fontId="1" fillId="24" borderId="29" xfId="0" applyNumberFormat="1" applyFont="1" applyFill="1" applyBorder="1"/>
    <xf numFmtId="6" fontId="1" fillId="29" borderId="29" xfId="0" applyNumberFormat="1" applyFont="1" applyFill="1" applyBorder="1" applyProtection="1">
      <protection locked="0"/>
    </xf>
    <xf numFmtId="6" fontId="1" fillId="30" borderId="29" xfId="0" applyNumberFormat="1" applyFont="1" applyFill="1" applyBorder="1"/>
    <xf numFmtId="1" fontId="1" fillId="30" borderId="29" xfId="0" applyNumberFormat="1" applyFont="1" applyFill="1" applyBorder="1"/>
    <xf numFmtId="9" fontId="1" fillId="29" borderId="29" xfId="75" applyFont="1" applyFill="1" applyBorder="1" applyProtection="1">
      <protection locked="0"/>
    </xf>
    <xf numFmtId="9" fontId="1" fillId="30" borderId="29" xfId="75" applyFont="1" applyFill="1" applyBorder="1" applyProtection="1"/>
    <xf numFmtId="44" fontId="1" fillId="30" borderId="29" xfId="76" applyFont="1" applyFill="1" applyBorder="1" applyProtection="1"/>
    <xf numFmtId="38" fontId="1" fillId="24" borderId="29" xfId="0" applyNumberFormat="1" applyFont="1" applyFill="1" applyBorder="1"/>
    <xf numFmtId="9" fontId="1" fillId="28" borderId="29" xfId="0" applyNumberFormat="1" applyFont="1" applyFill="1" applyBorder="1" applyProtection="1">
      <protection locked="0"/>
    </xf>
    <xf numFmtId="5" fontId="1" fillId="24" borderId="29" xfId="0" applyNumberFormat="1" applyFont="1" applyFill="1" applyBorder="1"/>
    <xf numFmtId="5" fontId="1" fillId="32" borderId="29" xfId="0" applyNumberFormat="1" applyFont="1" applyFill="1" applyBorder="1"/>
    <xf numFmtId="0" fontId="38" fillId="29" borderId="40" xfId="0" applyFont="1" applyFill="1" applyBorder="1" applyAlignment="1" applyProtection="1">
      <alignment horizontal="center" vertical="center"/>
      <protection locked="0"/>
    </xf>
    <xf numFmtId="0" fontId="38" fillId="30" borderId="41" xfId="0" applyFont="1" applyFill="1" applyBorder="1" applyAlignment="1">
      <alignment horizontal="center" vertical="center"/>
    </xf>
    <xf numFmtId="0" fontId="6" fillId="30" borderId="41" xfId="0" applyFont="1" applyFill="1" applyBorder="1" applyAlignment="1">
      <alignment horizontal="center" vertical="center"/>
    </xf>
    <xf numFmtId="0" fontId="1" fillId="30" borderId="41" xfId="0" applyFont="1" applyFill="1" applyBorder="1" applyAlignment="1">
      <alignment horizontal="center" vertical="center"/>
    </xf>
    <xf numFmtId="0" fontId="6" fillId="30" borderId="42" xfId="0" applyFont="1" applyFill="1" applyBorder="1" applyAlignment="1">
      <alignment horizontal="center" vertical="center"/>
    </xf>
    <xf numFmtId="0" fontId="1" fillId="24" borderId="46" xfId="0" applyFont="1" applyFill="1" applyBorder="1"/>
    <xf numFmtId="6" fontId="1" fillId="24" borderId="31" xfId="0" applyNumberFormat="1" applyFont="1" applyFill="1" applyBorder="1"/>
    <xf numFmtId="6" fontId="1" fillId="24" borderId="32" xfId="0" applyNumberFormat="1" applyFont="1" applyFill="1" applyBorder="1"/>
    <xf numFmtId="6" fontId="1" fillId="28" borderId="33" xfId="0" applyNumberFormat="1" applyFont="1" applyFill="1" applyBorder="1" applyProtection="1">
      <protection locked="0"/>
    </xf>
    <xf numFmtId="6" fontId="1" fillId="24" borderId="34" xfId="0" applyNumberFormat="1" applyFont="1" applyFill="1" applyBorder="1"/>
    <xf numFmtId="0" fontId="1" fillId="24" borderId="33" xfId="0" applyFont="1" applyFill="1" applyBorder="1"/>
    <xf numFmtId="0" fontId="1" fillId="24" borderId="34" xfId="0" applyFont="1" applyFill="1" applyBorder="1"/>
    <xf numFmtId="6" fontId="1" fillId="29" borderId="33" xfId="0" applyNumberFormat="1" applyFont="1" applyFill="1" applyBorder="1" applyProtection="1">
      <protection locked="0"/>
    </xf>
    <xf numFmtId="6" fontId="6" fillId="30" borderId="34" xfId="0" applyNumberFormat="1" applyFont="1" applyFill="1" applyBorder="1"/>
    <xf numFmtId="1" fontId="1" fillId="29" borderId="33" xfId="0" applyNumberFormat="1" applyFont="1" applyFill="1" applyBorder="1" applyProtection="1">
      <protection locked="0"/>
    </xf>
    <xf numFmtId="9" fontId="1" fillId="29" borderId="33" xfId="75" applyFont="1" applyFill="1" applyBorder="1" applyProtection="1">
      <protection locked="0"/>
    </xf>
    <xf numFmtId="9" fontId="6" fillId="30" borderId="34" xfId="75" applyFont="1" applyFill="1" applyBorder="1" applyProtection="1"/>
    <xf numFmtId="9" fontId="1" fillId="29" borderId="34" xfId="75" applyFont="1" applyFill="1" applyBorder="1" applyProtection="1">
      <protection locked="0"/>
    </xf>
    <xf numFmtId="44" fontId="1" fillId="29" borderId="33" xfId="76" applyFont="1" applyFill="1" applyBorder="1" applyProtection="1">
      <protection locked="0"/>
    </xf>
    <xf numFmtId="44" fontId="1" fillId="30" borderId="33" xfId="76" applyFont="1" applyFill="1" applyBorder="1" applyProtection="1"/>
    <xf numFmtId="38" fontId="1" fillId="24" borderId="33" xfId="0" applyNumberFormat="1" applyFont="1" applyFill="1" applyBorder="1"/>
    <xf numFmtId="38" fontId="1" fillId="24" borderId="34" xfId="0" applyNumberFormat="1" applyFont="1" applyFill="1" applyBorder="1"/>
    <xf numFmtId="6" fontId="6" fillId="24" borderId="34" xfId="0" applyNumberFormat="1" applyFont="1" applyFill="1" applyBorder="1"/>
    <xf numFmtId="6" fontId="1" fillId="24" borderId="33" xfId="0" applyNumberFormat="1" applyFont="1" applyFill="1" applyBorder="1"/>
    <xf numFmtId="0" fontId="6" fillId="24" borderId="34" xfId="0" applyFont="1" applyFill="1" applyBorder="1"/>
    <xf numFmtId="9" fontId="1" fillId="28" borderId="33" xfId="0" applyNumberFormat="1" applyFont="1" applyFill="1" applyBorder="1" applyProtection="1">
      <protection locked="0"/>
    </xf>
    <xf numFmtId="9" fontId="6" fillId="24" borderId="34" xfId="0" applyNumberFormat="1" applyFont="1" applyFill="1" applyBorder="1"/>
    <xf numFmtId="38" fontId="6" fillId="24" borderId="34" xfId="0" applyNumberFormat="1" applyFont="1" applyFill="1" applyBorder="1"/>
    <xf numFmtId="5" fontId="1" fillId="24" borderId="33" xfId="0" applyNumberFormat="1" applyFont="1" applyFill="1" applyBorder="1"/>
    <xf numFmtId="5" fontId="6" fillId="24" borderId="34" xfId="0" applyNumberFormat="1" applyFont="1" applyFill="1" applyBorder="1"/>
    <xf numFmtId="5" fontId="1" fillId="32" borderId="33" xfId="0" applyNumberFormat="1" applyFont="1" applyFill="1" applyBorder="1"/>
    <xf numFmtId="5" fontId="6" fillId="32" borderId="34" xfId="0" applyNumberFormat="1" applyFont="1" applyFill="1" applyBorder="1"/>
    <xf numFmtId="5" fontId="1" fillId="32" borderId="34" xfId="0" applyNumberFormat="1" applyFont="1" applyFill="1" applyBorder="1"/>
    <xf numFmtId="6" fontId="1" fillId="30" borderId="35" xfId="0" applyNumberFormat="1" applyFont="1" applyFill="1" applyBorder="1"/>
    <xf numFmtId="6" fontId="1" fillId="30" borderId="36" xfId="0" applyNumberFormat="1" applyFont="1" applyFill="1" applyBorder="1"/>
    <xf numFmtId="6" fontId="6" fillId="30" borderId="37" xfId="0" applyNumberFormat="1" applyFont="1" applyFill="1" applyBorder="1"/>
    <xf numFmtId="1" fontId="6" fillId="30" borderId="34" xfId="0" applyNumberFormat="1" applyFont="1" applyFill="1" applyBorder="1"/>
    <xf numFmtId="1" fontId="0" fillId="0" borderId="0" xfId="0" applyNumberFormat="1"/>
    <xf numFmtId="0" fontId="7" fillId="0" borderId="8" xfId="52" applyBorder="1" applyAlignment="1" applyProtection="1">
      <alignment vertical="center"/>
    </xf>
    <xf numFmtId="6" fontId="1" fillId="24" borderId="47" xfId="0" applyNumberFormat="1" applyFont="1" applyFill="1" applyBorder="1"/>
    <xf numFmtId="6" fontId="1" fillId="35" borderId="30" xfId="0" applyNumberFormat="1" applyFont="1" applyFill="1" applyBorder="1" applyProtection="1">
      <protection locked="0"/>
    </xf>
    <xf numFmtId="0" fontId="6" fillId="0" borderId="48" xfId="52" applyFont="1" applyBorder="1" applyAlignment="1" applyProtection="1">
      <alignment horizontal="center" vertical="center"/>
    </xf>
    <xf numFmtId="0" fontId="6" fillId="0" borderId="49" xfId="52" applyFont="1" applyBorder="1" applyAlignment="1" applyProtection="1">
      <alignment horizontal="center" vertical="center"/>
    </xf>
    <xf numFmtId="44" fontId="6" fillId="0" borderId="48" xfId="76" applyFont="1" applyBorder="1" applyAlignment="1" applyProtection="1">
      <alignment horizontal="center" vertical="center"/>
    </xf>
    <xf numFmtId="44" fontId="6" fillId="0" borderId="49" xfId="76" applyFont="1" applyBorder="1" applyAlignment="1" applyProtection="1">
      <alignment horizontal="center" vertical="center"/>
    </xf>
    <xf numFmtId="9" fontId="6" fillId="0" borderId="48" xfId="75" applyFont="1" applyBorder="1" applyAlignment="1" applyProtection="1">
      <alignment horizontal="center" vertical="center"/>
    </xf>
    <xf numFmtId="9" fontId="6" fillId="0" borderId="49" xfId="75" applyFont="1" applyBorder="1" applyAlignment="1" applyProtection="1">
      <alignment horizontal="center" vertical="center"/>
    </xf>
    <xf numFmtId="0" fontId="6" fillId="0" borderId="51" xfId="52" applyFont="1" applyBorder="1" applyAlignment="1" applyProtection="1">
      <alignment horizontal="center" vertical="center"/>
    </xf>
    <xf numFmtId="0" fontId="6" fillId="0" borderId="52" xfId="52" applyFont="1" applyBorder="1" applyAlignment="1" applyProtection="1">
      <alignment horizontal="center" vertical="center"/>
    </xf>
    <xf numFmtId="44" fontId="6" fillId="0" borderId="51" xfId="76" applyFont="1" applyBorder="1" applyAlignment="1" applyProtection="1">
      <alignment horizontal="center" vertical="center"/>
    </xf>
    <xf numFmtId="44" fontId="6" fillId="0" borderId="52" xfId="76" applyFont="1" applyBorder="1" applyAlignment="1" applyProtection="1">
      <alignment horizontal="center" vertical="center"/>
    </xf>
    <xf numFmtId="9" fontId="6" fillId="0" borderId="51" xfId="75" applyFont="1" applyBorder="1" applyAlignment="1" applyProtection="1">
      <alignment horizontal="center" vertical="center"/>
    </xf>
    <xf numFmtId="9" fontId="6" fillId="0" borderId="52" xfId="75" applyFont="1" applyBorder="1" applyAlignment="1" applyProtection="1">
      <alignment horizontal="center" vertical="center"/>
    </xf>
    <xf numFmtId="2" fontId="6" fillId="36" borderId="43" xfId="52" applyNumberFormat="1" applyFont="1" applyFill="1" applyBorder="1" applyAlignment="1" applyProtection="1">
      <alignment horizontal="center" vertical="center"/>
    </xf>
    <xf numFmtId="2" fontId="6" fillId="36" borderId="45" xfId="52" applyNumberFormat="1" applyFont="1" applyFill="1" applyBorder="1" applyAlignment="1" applyProtection="1">
      <alignment horizontal="center" vertical="center"/>
    </xf>
    <xf numFmtId="44" fontId="6" fillId="36" borderId="43" xfId="76" applyFont="1" applyFill="1" applyBorder="1" applyAlignment="1" applyProtection="1">
      <alignment horizontal="center" vertical="center"/>
    </xf>
    <xf numFmtId="44" fontId="6" fillId="36" borderId="45" xfId="76" applyFont="1" applyFill="1" applyBorder="1" applyAlignment="1" applyProtection="1">
      <alignment horizontal="center" vertical="center"/>
    </xf>
    <xf numFmtId="9" fontId="6" fillId="36" borderId="43" xfId="75" applyFont="1" applyFill="1" applyBorder="1" applyAlignment="1" applyProtection="1">
      <alignment horizontal="center" vertical="center"/>
    </xf>
    <xf numFmtId="9" fontId="6" fillId="36" borderId="45" xfId="75" applyFont="1" applyFill="1" applyBorder="1" applyAlignment="1" applyProtection="1">
      <alignment horizontal="center" vertical="center"/>
    </xf>
    <xf numFmtId="2" fontId="6" fillId="36" borderId="54" xfId="52" applyNumberFormat="1" applyFont="1" applyFill="1" applyBorder="1" applyAlignment="1" applyProtection="1">
      <alignment horizontal="center" vertical="center"/>
    </xf>
    <xf numFmtId="2" fontId="6" fillId="36" borderId="55" xfId="52" applyNumberFormat="1" applyFont="1" applyFill="1" applyBorder="1" applyAlignment="1" applyProtection="1">
      <alignment horizontal="center" vertical="center"/>
    </xf>
    <xf numFmtId="2" fontId="6" fillId="36" borderId="56" xfId="52" applyNumberFormat="1" applyFont="1" applyFill="1" applyBorder="1" applyAlignment="1" applyProtection="1">
      <alignment horizontal="center" vertical="center"/>
    </xf>
    <xf numFmtId="44" fontId="6" fillId="36" borderId="55" xfId="76" applyFont="1" applyFill="1" applyBorder="1" applyAlignment="1" applyProtection="1">
      <alignment horizontal="center" vertical="center"/>
    </xf>
    <xf numFmtId="44" fontId="6" fillId="36" borderId="56" xfId="76" applyFont="1" applyFill="1" applyBorder="1" applyAlignment="1" applyProtection="1">
      <alignment horizontal="center" vertical="center"/>
    </xf>
    <xf numFmtId="9" fontId="6" fillId="36" borderId="55" xfId="75" applyFont="1" applyFill="1" applyBorder="1" applyAlignment="1" applyProtection="1">
      <alignment horizontal="center" vertical="center"/>
    </xf>
    <xf numFmtId="9" fontId="6" fillId="36" borderId="56" xfId="75" applyFont="1" applyFill="1" applyBorder="1" applyAlignment="1" applyProtection="1">
      <alignment horizontal="center" vertical="center"/>
    </xf>
    <xf numFmtId="2" fontId="6" fillId="36" borderId="57" xfId="52" applyNumberFormat="1" applyFont="1" applyFill="1" applyBorder="1" applyAlignment="1" applyProtection="1">
      <alignment horizontal="center" vertical="center"/>
    </xf>
    <xf numFmtId="0" fontId="6" fillId="0" borderId="0" xfId="52" applyFont="1" applyFill="1" applyBorder="1" applyAlignment="1" applyProtection="1">
      <alignment horizontal="center" vertical="center"/>
    </xf>
    <xf numFmtId="6" fontId="1" fillId="35" borderId="33" xfId="0" applyNumberFormat="1" applyFont="1" applyFill="1" applyBorder="1" applyProtection="1">
      <protection locked="0"/>
    </xf>
    <xf numFmtId="2" fontId="6" fillId="0" borderId="50" xfId="52" applyNumberFormat="1" applyFont="1" applyBorder="1" applyAlignment="1" applyProtection="1">
      <alignment horizontal="center" vertical="center"/>
    </xf>
    <xf numFmtId="2" fontId="6" fillId="0" borderId="53" xfId="52" applyNumberFormat="1" applyFont="1" applyBorder="1" applyAlignment="1" applyProtection="1">
      <alignment horizontal="center" vertical="center"/>
    </xf>
    <xf numFmtId="2" fontId="6" fillId="0" borderId="49" xfId="52" applyNumberFormat="1" applyFont="1" applyBorder="1" applyAlignment="1" applyProtection="1">
      <alignment horizontal="center" vertical="center"/>
    </xf>
    <xf numFmtId="2" fontId="6" fillId="0" borderId="52" xfId="52" applyNumberFormat="1" applyFont="1" applyBorder="1" applyAlignment="1" applyProtection="1">
      <alignment horizontal="center" vertical="center"/>
    </xf>
    <xf numFmtId="0" fontId="1" fillId="24" borderId="43" xfId="0" applyFont="1" applyFill="1" applyBorder="1" applyAlignment="1">
      <alignment horizontal="center" vertical="center"/>
    </xf>
    <xf numFmtId="0" fontId="1" fillId="24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34" borderId="44" xfId="0" applyFont="1" applyFill="1" applyBorder="1" applyAlignment="1">
      <alignment horizontal="center" vertical="center"/>
    </xf>
    <xf numFmtId="1" fontId="1" fillId="34" borderId="44" xfId="0" applyNumberFormat="1" applyFont="1" applyFill="1" applyBorder="1" applyAlignment="1">
      <alignment horizontal="center" vertical="center"/>
    </xf>
    <xf numFmtId="1" fontId="1" fillId="24" borderId="44" xfId="0" applyNumberFormat="1" applyFont="1" applyFill="1" applyBorder="1" applyAlignment="1">
      <alignment horizontal="center" vertical="center"/>
    </xf>
    <xf numFmtId="0" fontId="1" fillId="24" borderId="45" xfId="0" applyFont="1" applyFill="1" applyBorder="1" applyAlignment="1">
      <alignment horizontal="center" vertical="center"/>
    </xf>
    <xf numFmtId="9" fontId="1" fillId="29" borderId="44" xfId="75" applyFont="1" applyFill="1" applyBorder="1" applyProtection="1">
      <protection locked="0"/>
    </xf>
    <xf numFmtId="0" fontId="2" fillId="0" borderId="0" xfId="0" applyFont="1" applyAlignment="1">
      <alignment horizontal="centerContinuous" vertical="center"/>
    </xf>
    <xf numFmtId="0" fontId="7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" xfId="76" builtinId="4"/>
    <cellStyle name="Currency0" xfId="32" xr:uid="{00000000-0005-0000-0000-000020000000}"/>
    <cellStyle name="DarkBlueOutline" xfId="33" xr:uid="{00000000-0005-0000-0000-000021000000}"/>
    <cellStyle name="DarkBlueOutlineYellow" xfId="34" xr:uid="{00000000-0005-0000-0000-000022000000}"/>
    <cellStyle name="Date" xfId="35" xr:uid="{00000000-0005-0000-0000-000023000000}"/>
    <cellStyle name="Dezimal [0]_Compiling Utility Macros" xfId="36" xr:uid="{00000000-0005-0000-0000-000024000000}"/>
    <cellStyle name="Dezimal_Compiling Utility Macros" xfId="37" xr:uid="{00000000-0005-0000-0000-000025000000}"/>
    <cellStyle name="Explanatory Text" xfId="38" builtinId="53" customBuiltin="1"/>
    <cellStyle name="Fixed" xfId="39" xr:uid="{00000000-0005-0000-0000-000027000000}"/>
    <cellStyle name="Good" xfId="40" builtinId="26" customBuiltin="1"/>
    <cellStyle name="GRAY" xfId="41" xr:uid="{00000000-0005-0000-0000-000029000000}"/>
    <cellStyle name="Gross Margin" xfId="42" xr:uid="{00000000-0005-0000-0000-00002A000000}"/>
    <cellStyle name="header" xfId="43" xr:uid="{00000000-0005-0000-0000-00002B000000}"/>
    <cellStyle name="Header Total" xfId="44" xr:uid="{00000000-0005-0000-0000-00002C000000}"/>
    <cellStyle name="Header1" xfId="45" xr:uid="{00000000-0005-0000-0000-00002D000000}"/>
    <cellStyle name="Header2" xfId="46" xr:uid="{00000000-0005-0000-0000-00002E000000}"/>
    <cellStyle name="Header3" xfId="47" xr:uid="{00000000-0005-0000-0000-00002F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 xr:uid="{00000000-0005-0000-0000-000036000000}"/>
    <cellStyle name="Linked Cell" xfId="55" builtinId="24" customBuiltin="1"/>
    <cellStyle name="Major Total" xfId="56" xr:uid="{00000000-0005-0000-0000-000038000000}"/>
    <cellStyle name="Neutral" xfId="57" builtinId="28" customBuiltin="1"/>
    <cellStyle name="NonPrint_TemTitle" xfId="58" xr:uid="{00000000-0005-0000-0000-00003A000000}"/>
    <cellStyle name="Normal" xfId="0" builtinId="0"/>
    <cellStyle name="Normal 2" xfId="59" xr:uid="{00000000-0005-0000-0000-00003C000000}"/>
    <cellStyle name="NormalRed" xfId="60" xr:uid="{00000000-0005-0000-0000-00003D000000}"/>
    <cellStyle name="Note" xfId="61" builtinId="10" customBuiltin="1"/>
    <cellStyle name="Output" xfId="62" builtinId="21" customBuiltin="1"/>
    <cellStyle name="Percent" xfId="75" builtinId="5"/>
    <cellStyle name="Percent.0" xfId="63" xr:uid="{00000000-0005-0000-0000-000041000000}"/>
    <cellStyle name="Percent.00" xfId="64" xr:uid="{00000000-0005-0000-0000-000042000000}"/>
    <cellStyle name="RED POSTED" xfId="65" xr:uid="{00000000-0005-0000-0000-000043000000}"/>
    <cellStyle name="Standard_Anpassen der Amortisation" xfId="66" xr:uid="{00000000-0005-0000-0000-000044000000}"/>
    <cellStyle name="Text_simple" xfId="67" xr:uid="{00000000-0005-0000-0000-000045000000}"/>
    <cellStyle name="Title" xfId="68" builtinId="15" customBuiltin="1"/>
    <cellStyle name="TmsRmn10BlueItalic" xfId="69" xr:uid="{00000000-0005-0000-0000-000047000000}"/>
    <cellStyle name="TmsRmn10Bold" xfId="70" xr:uid="{00000000-0005-0000-0000-000048000000}"/>
    <cellStyle name="Total" xfId="71" builtinId="25" customBuiltin="1"/>
    <cellStyle name="Währung [0]_Compiling Utility Macros" xfId="72" xr:uid="{00000000-0005-0000-0000-00004A000000}"/>
    <cellStyle name="Währung_Compiling Utility Macros" xfId="73" xr:uid="{00000000-0005-0000-0000-00004B000000}"/>
    <cellStyle name="Warning Text" xfId="7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3:AI230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9" sqref="C49"/>
    </sheetView>
  </sheetViews>
  <sheetFormatPr defaultColWidth="9.1796875" defaultRowHeight="12.5" outlineLevelRow="1" x14ac:dyDescent="0.25"/>
  <cols>
    <col min="1" max="1" width="1.7265625" customWidth="1"/>
    <col min="2" max="2" width="27.81640625" bestFit="1" customWidth="1"/>
    <col min="3" max="3" width="12.81640625" customWidth="1"/>
    <col min="4" max="5" width="12.7265625" customWidth="1"/>
    <col min="6" max="6" width="13.7265625" bestFit="1" customWidth="1"/>
    <col min="7" max="7" width="14.26953125" customWidth="1"/>
    <col min="8" max="8" width="13.1796875" customWidth="1"/>
    <col min="9" max="9" width="14.453125" bestFit="1" customWidth="1"/>
    <col min="10" max="10" width="13" customWidth="1"/>
    <col min="11" max="11" width="11.453125" customWidth="1"/>
    <col min="12" max="12" width="13.7265625" customWidth="1"/>
    <col min="13" max="13" width="13.1796875" customWidth="1"/>
    <col min="14" max="18" width="13.453125" customWidth="1"/>
    <col min="19" max="19" width="13" customWidth="1"/>
    <col min="20" max="20" width="14.453125" bestFit="1" customWidth="1"/>
    <col min="21" max="21" width="12.1796875" customWidth="1"/>
    <col min="22" max="22" width="4.7265625" customWidth="1"/>
    <col min="23" max="23" width="19.81640625" bestFit="1" customWidth="1"/>
    <col min="24" max="24" width="5.453125" bestFit="1" customWidth="1"/>
    <col min="25" max="27" width="4.453125" bestFit="1" customWidth="1"/>
    <col min="28" max="28" width="4.81640625" bestFit="1" customWidth="1"/>
    <col min="29" max="29" width="4.26953125" bestFit="1" customWidth="1"/>
    <col min="30" max="30" width="3.453125" bestFit="1" customWidth="1"/>
    <col min="31" max="31" width="4.81640625" bestFit="1" customWidth="1"/>
    <col min="32" max="32" width="4.453125" bestFit="1" customWidth="1"/>
    <col min="33" max="33" width="4.26953125" bestFit="1" customWidth="1"/>
    <col min="34" max="35" width="4.453125" bestFit="1" customWidth="1"/>
  </cols>
  <sheetData>
    <row r="3" spans="2:24" ht="32.5" x14ac:dyDescent="0.25">
      <c r="B3" s="155" t="s">
        <v>69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4" ht="18" x14ac:dyDescent="0.4">
      <c r="B4" s="2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2:24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2:24" ht="13" thickBot="1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2:24" ht="16" thickBot="1" x14ac:dyDescent="0.4">
      <c r="B7" s="3"/>
      <c r="C7" s="74" t="s">
        <v>2</v>
      </c>
      <c r="D7" s="75" t="s">
        <v>30</v>
      </c>
      <c r="E7" s="75" t="s">
        <v>31</v>
      </c>
      <c r="F7" s="76" t="s">
        <v>34</v>
      </c>
      <c r="G7" s="75" t="s">
        <v>32</v>
      </c>
      <c r="H7" s="75" t="s">
        <v>33</v>
      </c>
      <c r="I7" s="75" t="s">
        <v>23</v>
      </c>
      <c r="J7" s="76" t="s">
        <v>35</v>
      </c>
      <c r="K7" s="76" t="s">
        <v>36</v>
      </c>
      <c r="L7" s="77" t="s">
        <v>24</v>
      </c>
      <c r="M7" s="77" t="s">
        <v>25</v>
      </c>
      <c r="N7" s="77" t="s">
        <v>26</v>
      </c>
      <c r="O7" s="76" t="s">
        <v>37</v>
      </c>
      <c r="P7" s="77" t="s">
        <v>27</v>
      </c>
      <c r="Q7" s="77" t="s">
        <v>28</v>
      </c>
      <c r="R7" s="77" t="s">
        <v>29</v>
      </c>
      <c r="S7" s="76" t="s">
        <v>38</v>
      </c>
      <c r="T7" s="76" t="s">
        <v>39</v>
      </c>
      <c r="U7" s="78" t="s">
        <v>67</v>
      </c>
    </row>
    <row r="8" spans="2:24" ht="16" outlineLevel="1" thickBot="1" x14ac:dyDescent="0.4">
      <c r="B8" s="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W8" s="22" t="s">
        <v>48</v>
      </c>
      <c r="X8" s="50">
        <v>1</v>
      </c>
    </row>
    <row r="9" spans="2:24" x14ac:dyDescent="0.25">
      <c r="B9" s="147" t="s">
        <v>4</v>
      </c>
      <c r="C9" s="114">
        <v>108000</v>
      </c>
      <c r="D9" s="80">
        <v>289213.28000000003</v>
      </c>
      <c r="E9" s="80">
        <v>747922.78</v>
      </c>
      <c r="F9" s="80">
        <v>108000</v>
      </c>
      <c r="G9" s="80">
        <v>858705.58000000007</v>
      </c>
      <c r="H9" s="80">
        <v>900679.03</v>
      </c>
      <c r="I9" s="80">
        <v>767714.98</v>
      </c>
      <c r="J9" s="80">
        <v>858705.58000000007</v>
      </c>
      <c r="K9" s="80">
        <v>108000</v>
      </c>
      <c r="L9" s="80">
        <v>883316.22</v>
      </c>
      <c r="M9" s="80">
        <v>1057492.08</v>
      </c>
      <c r="N9" s="80">
        <v>1108858.9300000002</v>
      </c>
      <c r="O9" s="80">
        <v>883316.22</v>
      </c>
      <c r="P9" s="80">
        <v>809670.88000000012</v>
      </c>
      <c r="Q9" s="80">
        <v>533034.93000000017</v>
      </c>
      <c r="R9" s="80">
        <v>324224.23000000016</v>
      </c>
      <c r="S9" s="80">
        <v>809670.88000000012</v>
      </c>
      <c r="T9" s="80">
        <v>883316.22</v>
      </c>
      <c r="U9" s="81">
        <v>108000</v>
      </c>
    </row>
    <row r="10" spans="2:24" x14ac:dyDescent="0.25">
      <c r="B10" s="148" t="s">
        <v>45</v>
      </c>
      <c r="C10" s="82">
        <v>284169</v>
      </c>
      <c r="D10" s="63">
        <v>451860</v>
      </c>
      <c r="E10" s="63">
        <v>878309</v>
      </c>
      <c r="F10" s="63">
        <v>284169</v>
      </c>
      <c r="G10" s="63">
        <v>975128</v>
      </c>
      <c r="H10" s="63">
        <v>1023712</v>
      </c>
      <c r="I10" s="63">
        <v>894066</v>
      </c>
      <c r="J10" s="63">
        <v>975128</v>
      </c>
      <c r="K10" s="63">
        <v>284169</v>
      </c>
      <c r="L10" s="63">
        <v>987801</v>
      </c>
      <c r="M10" s="63">
        <v>1146054</v>
      </c>
      <c r="N10" s="63">
        <v>1192418</v>
      </c>
      <c r="O10" s="63">
        <v>987801</v>
      </c>
      <c r="P10" s="63">
        <v>909172</v>
      </c>
      <c r="Q10" s="63">
        <v>637616</v>
      </c>
      <c r="R10" s="63">
        <v>430285</v>
      </c>
      <c r="S10" s="63">
        <v>909172</v>
      </c>
      <c r="T10" s="63">
        <v>987801</v>
      </c>
      <c r="U10" s="83">
        <v>284169</v>
      </c>
    </row>
    <row r="11" spans="2:24" x14ac:dyDescent="0.25">
      <c r="B11" s="149" t="s">
        <v>61</v>
      </c>
      <c r="C11" s="142">
        <v>40909.090909090904</v>
      </c>
      <c r="D11" s="63">
        <v>109550.86363636365</v>
      </c>
      <c r="E11" s="63">
        <v>283304.84090909094</v>
      </c>
      <c r="F11" s="63">
        <v>40909.090909090904</v>
      </c>
      <c r="G11" s="63">
        <v>325268.40151515155</v>
      </c>
      <c r="H11" s="63">
        <v>341364.78409090912</v>
      </c>
      <c r="I11" s="63">
        <v>290999.99242424243</v>
      </c>
      <c r="J11" s="63">
        <v>325268.40151515155</v>
      </c>
      <c r="K11" s="63">
        <v>40909.090909090904</v>
      </c>
      <c r="L11" s="63">
        <v>334788.71969696973</v>
      </c>
      <c r="M11" s="63">
        <v>400764.8030303031</v>
      </c>
      <c r="N11" s="63">
        <v>420222.32196969702</v>
      </c>
      <c r="O11" s="63">
        <v>334788.71969696973</v>
      </c>
      <c r="P11" s="63">
        <v>306893.89393939398</v>
      </c>
      <c r="Q11" s="63">
        <v>202107.92803030307</v>
      </c>
      <c r="R11" s="63">
        <v>123013.34469696974</v>
      </c>
      <c r="S11" s="63">
        <v>306893.89393939398</v>
      </c>
      <c r="T11" s="63">
        <v>334788.71969696973</v>
      </c>
      <c r="U11" s="83">
        <v>40909.090909090904</v>
      </c>
    </row>
    <row r="12" spans="2:24" x14ac:dyDescent="0.25">
      <c r="B12" s="148" t="s">
        <v>62</v>
      </c>
      <c r="C12" s="82">
        <v>102020.5</v>
      </c>
      <c r="D12" s="63">
        <v>165540.19696969696</v>
      </c>
      <c r="E12" s="63">
        <v>327074.28787878784</v>
      </c>
      <c r="F12" s="63">
        <v>102020.5</v>
      </c>
      <c r="G12" s="63">
        <v>363748.53030303027</v>
      </c>
      <c r="H12" s="63">
        <v>382348.90909090906</v>
      </c>
      <c r="I12" s="63">
        <v>333240.95454545447</v>
      </c>
      <c r="J12" s="63">
        <v>363748.53030303027</v>
      </c>
      <c r="K12" s="63">
        <v>102020.5</v>
      </c>
      <c r="L12" s="63">
        <v>368747.01515151508</v>
      </c>
      <c r="M12" s="63">
        <v>428691.71212121204</v>
      </c>
      <c r="N12" s="63">
        <v>446254.21212121204</v>
      </c>
      <c r="O12" s="63">
        <v>368747.01515151508</v>
      </c>
      <c r="P12" s="63">
        <v>338964.43939393928</v>
      </c>
      <c r="Q12" s="63">
        <v>236102.69696969687</v>
      </c>
      <c r="R12" s="63">
        <v>157568.60606060596</v>
      </c>
      <c r="S12" s="63">
        <v>338964.43939393928</v>
      </c>
      <c r="T12" s="63">
        <v>368747.01515151508</v>
      </c>
      <c r="U12" s="83">
        <v>102020.5</v>
      </c>
    </row>
    <row r="13" spans="2:24" x14ac:dyDescent="0.25">
      <c r="B13" s="148"/>
      <c r="C13" s="84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85"/>
    </row>
    <row r="14" spans="2:24" ht="13" x14ac:dyDescent="0.3">
      <c r="B14" s="148" t="s">
        <v>5</v>
      </c>
      <c r="C14" s="86">
        <v>140000</v>
      </c>
      <c r="D14" s="64">
        <v>150000</v>
      </c>
      <c r="E14" s="64">
        <v>240000</v>
      </c>
      <c r="F14" s="64">
        <v>530000</v>
      </c>
      <c r="G14" s="64">
        <v>265000</v>
      </c>
      <c r="H14" s="64">
        <v>335000</v>
      </c>
      <c r="I14" s="64">
        <v>234000</v>
      </c>
      <c r="J14" s="64">
        <v>834000</v>
      </c>
      <c r="K14" s="64">
        <v>1364000</v>
      </c>
      <c r="L14" s="64">
        <v>273000</v>
      </c>
      <c r="M14" s="64">
        <v>312000</v>
      </c>
      <c r="N14" s="64">
        <v>312000</v>
      </c>
      <c r="O14" s="64">
        <v>897000</v>
      </c>
      <c r="P14" s="64">
        <v>312000</v>
      </c>
      <c r="Q14" s="64">
        <v>312000</v>
      </c>
      <c r="R14" s="64">
        <v>312000</v>
      </c>
      <c r="S14" s="64">
        <v>936000</v>
      </c>
      <c r="T14" s="64">
        <v>1833000</v>
      </c>
      <c r="U14" s="87">
        <v>3197000</v>
      </c>
    </row>
    <row r="15" spans="2:24" ht="13" x14ac:dyDescent="0.3">
      <c r="B15" s="150" t="s">
        <v>6</v>
      </c>
      <c r="C15" s="86"/>
      <c r="D15" s="65"/>
      <c r="E15" s="65"/>
      <c r="F15" s="65">
        <v>0</v>
      </c>
      <c r="G15" s="65"/>
      <c r="H15" s="65"/>
      <c r="I15" s="65"/>
      <c r="J15" s="65">
        <v>0</v>
      </c>
      <c r="K15" s="65">
        <v>0</v>
      </c>
      <c r="L15" s="65"/>
      <c r="M15" s="65"/>
      <c r="N15" s="65"/>
      <c r="O15" s="65">
        <v>0</v>
      </c>
      <c r="P15" s="65"/>
      <c r="Q15" s="65"/>
      <c r="R15" s="65"/>
      <c r="S15" s="65">
        <v>0</v>
      </c>
      <c r="T15" s="65">
        <v>0</v>
      </c>
      <c r="U15" s="87" t="s">
        <v>82</v>
      </c>
    </row>
    <row r="16" spans="2:24" ht="13" x14ac:dyDescent="0.3">
      <c r="B16" s="148" t="s">
        <v>40</v>
      </c>
      <c r="C16" s="86">
        <v>127000</v>
      </c>
      <c r="D16" s="65">
        <v>132000</v>
      </c>
      <c r="E16" s="65">
        <v>225000</v>
      </c>
      <c r="F16" s="65">
        <v>484000</v>
      </c>
      <c r="G16" s="65">
        <v>233000</v>
      </c>
      <c r="H16" s="65">
        <v>315000</v>
      </c>
      <c r="I16" s="65">
        <v>227000</v>
      </c>
      <c r="J16" s="65">
        <v>775000</v>
      </c>
      <c r="K16" s="65">
        <v>1259000</v>
      </c>
      <c r="L16" s="65">
        <v>252000</v>
      </c>
      <c r="M16" s="65">
        <v>287000</v>
      </c>
      <c r="N16" s="65">
        <v>295000</v>
      </c>
      <c r="O16" s="65">
        <v>834000</v>
      </c>
      <c r="P16" s="65">
        <v>304000</v>
      </c>
      <c r="Q16" s="65">
        <v>302000</v>
      </c>
      <c r="R16" s="65">
        <v>297000</v>
      </c>
      <c r="S16" s="65">
        <v>903000</v>
      </c>
      <c r="T16" s="65">
        <v>1737000</v>
      </c>
      <c r="U16" s="87">
        <v>2996000</v>
      </c>
    </row>
    <row r="17" spans="2:21" ht="13" x14ac:dyDescent="0.3">
      <c r="B17" s="151" t="s">
        <v>41</v>
      </c>
      <c r="C17" s="88"/>
      <c r="D17" s="66"/>
      <c r="E17" s="66"/>
      <c r="F17" s="66">
        <v>0</v>
      </c>
      <c r="G17" s="66"/>
      <c r="H17" s="66"/>
      <c r="I17" s="66"/>
      <c r="J17" s="66">
        <v>0</v>
      </c>
      <c r="K17" s="66">
        <v>0</v>
      </c>
      <c r="L17" s="66"/>
      <c r="M17" s="66"/>
      <c r="N17" s="66"/>
      <c r="O17" s="66">
        <v>0</v>
      </c>
      <c r="P17" s="66"/>
      <c r="Q17" s="66"/>
      <c r="R17" s="66"/>
      <c r="S17" s="66">
        <v>0</v>
      </c>
      <c r="T17" s="66">
        <v>0</v>
      </c>
      <c r="U17" s="110" t="s">
        <v>82</v>
      </c>
    </row>
    <row r="18" spans="2:21" s="111" customFormat="1" ht="13" x14ac:dyDescent="0.3">
      <c r="B18" s="152" t="s">
        <v>42</v>
      </c>
      <c r="C18" s="88">
        <v>345</v>
      </c>
      <c r="D18" s="66">
        <v>378</v>
      </c>
      <c r="E18" s="66">
        <v>587</v>
      </c>
      <c r="F18" s="66">
        <v>1310</v>
      </c>
      <c r="G18" s="66">
        <v>611</v>
      </c>
      <c r="H18" s="66">
        <v>967</v>
      </c>
      <c r="I18" s="66">
        <v>601</v>
      </c>
      <c r="J18" s="66">
        <v>2179</v>
      </c>
      <c r="K18" s="66">
        <v>3489</v>
      </c>
      <c r="L18" s="66">
        <v>623</v>
      </c>
      <c r="M18" s="66">
        <v>789</v>
      </c>
      <c r="N18" s="66">
        <v>756</v>
      </c>
      <c r="O18" s="66">
        <v>2168</v>
      </c>
      <c r="P18" s="66">
        <v>812</v>
      </c>
      <c r="Q18" s="66">
        <v>836</v>
      </c>
      <c r="R18" s="66">
        <v>841</v>
      </c>
      <c r="S18" s="66">
        <v>2489</v>
      </c>
      <c r="T18" s="66">
        <v>4657</v>
      </c>
      <c r="U18" s="110">
        <v>8146</v>
      </c>
    </row>
    <row r="19" spans="2:21" ht="13" x14ac:dyDescent="0.3">
      <c r="B19" s="148" t="s">
        <v>44</v>
      </c>
      <c r="C19" s="89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90" t="e">
        <v>#VALUE!</v>
      </c>
    </row>
    <row r="20" spans="2:21" x14ac:dyDescent="0.25">
      <c r="B20" s="148" t="s">
        <v>43</v>
      </c>
      <c r="C20" s="89">
        <v>-1</v>
      </c>
      <c r="D20" s="89">
        <v>-1</v>
      </c>
      <c r="E20" s="89">
        <v>-1</v>
      </c>
      <c r="F20" s="89">
        <v>-1</v>
      </c>
      <c r="G20" s="89">
        <v>-1</v>
      </c>
      <c r="H20" s="89">
        <v>-1</v>
      </c>
      <c r="I20" s="89">
        <v>-1</v>
      </c>
      <c r="J20" s="89">
        <v>-1</v>
      </c>
      <c r="K20" s="89">
        <v>-1</v>
      </c>
      <c r="L20" s="89">
        <v>-1</v>
      </c>
      <c r="M20" s="89">
        <v>-1</v>
      </c>
      <c r="N20" s="89">
        <v>-1</v>
      </c>
      <c r="O20" s="89">
        <v>-1</v>
      </c>
      <c r="P20" s="89">
        <v>-1</v>
      </c>
      <c r="Q20" s="89">
        <v>-1</v>
      </c>
      <c r="R20" s="89">
        <v>-1</v>
      </c>
      <c r="S20" s="89">
        <v>-1</v>
      </c>
      <c r="T20" s="89">
        <v>-1</v>
      </c>
      <c r="U20" s="154" t="e">
        <v>#VALUE!</v>
      </c>
    </row>
    <row r="21" spans="2:21" x14ac:dyDescent="0.25">
      <c r="B21" s="148" t="s">
        <v>58</v>
      </c>
      <c r="C21" s="89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91" t="e">
        <v>#VALUE!</v>
      </c>
    </row>
    <row r="22" spans="2:21" ht="13" x14ac:dyDescent="0.3">
      <c r="B22" s="150" t="s">
        <v>8</v>
      </c>
      <c r="C22" s="92">
        <v>53030.303030303025</v>
      </c>
      <c r="D22" s="69">
        <v>56818.181818181816</v>
      </c>
      <c r="E22" s="69">
        <v>90909.090909090912</v>
      </c>
      <c r="F22" s="69">
        <v>200757.57575757575</v>
      </c>
      <c r="G22" s="69">
        <v>100378.78787878787</v>
      </c>
      <c r="H22" s="69">
        <v>126893.93939393939</v>
      </c>
      <c r="I22" s="69">
        <v>88636.363636363632</v>
      </c>
      <c r="J22" s="69">
        <v>315909.09090909088</v>
      </c>
      <c r="K22" s="65">
        <v>516666.66666666663</v>
      </c>
      <c r="L22" s="69">
        <v>103409.0909090909</v>
      </c>
      <c r="M22" s="69">
        <v>118181.81818181818</v>
      </c>
      <c r="N22" s="69">
        <v>118181.81818181818</v>
      </c>
      <c r="O22" s="69">
        <v>339772.72727272724</v>
      </c>
      <c r="P22" s="69">
        <v>118181.81818181818</v>
      </c>
      <c r="Q22" s="69">
        <v>118181.81818181818</v>
      </c>
      <c r="R22" s="69">
        <v>118181.81818181818</v>
      </c>
      <c r="S22" s="69">
        <v>354545.45454545453</v>
      </c>
      <c r="T22" s="69">
        <v>694318.18181818177</v>
      </c>
      <c r="U22" s="87">
        <v>1210984.8484848484</v>
      </c>
    </row>
    <row r="23" spans="2:21" ht="13" x14ac:dyDescent="0.3">
      <c r="B23" s="148" t="s">
        <v>47</v>
      </c>
      <c r="C23" s="93">
        <v>48106.060606060601</v>
      </c>
      <c r="D23" s="93">
        <v>50000</v>
      </c>
      <c r="E23" s="93">
        <v>85227.272727272721</v>
      </c>
      <c r="F23" s="69">
        <v>183333.33333333331</v>
      </c>
      <c r="G23" s="93">
        <v>88257.57575757576</v>
      </c>
      <c r="H23" s="93">
        <v>119318.18181818181</v>
      </c>
      <c r="I23" s="93">
        <v>85984.84848484848</v>
      </c>
      <c r="J23" s="69">
        <v>293560.60606060608</v>
      </c>
      <c r="K23" s="65">
        <v>476893.93939393939</v>
      </c>
      <c r="L23" s="93">
        <v>95454.545454545456</v>
      </c>
      <c r="M23" s="93">
        <v>108712.1212121212</v>
      </c>
      <c r="N23" s="93">
        <v>111742.42424242424</v>
      </c>
      <c r="O23" s="69">
        <v>315909.09090909088</v>
      </c>
      <c r="P23" s="93">
        <v>115151.51515151515</v>
      </c>
      <c r="Q23" s="93">
        <v>114393.93939393939</v>
      </c>
      <c r="R23" s="93">
        <v>112500</v>
      </c>
      <c r="S23" s="69">
        <v>342045.45454545453</v>
      </c>
      <c r="T23" s="69">
        <v>657954.54545454541</v>
      </c>
      <c r="U23" s="87">
        <v>1134848.4848484849</v>
      </c>
    </row>
    <row r="24" spans="2:21" x14ac:dyDescent="0.25">
      <c r="B24" s="148"/>
      <c r="C24" s="94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95"/>
    </row>
    <row r="25" spans="2:21" outlineLevel="1" x14ac:dyDescent="0.25">
      <c r="B25" s="148" t="s">
        <v>9</v>
      </c>
      <c r="C25" s="94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95"/>
    </row>
    <row r="26" spans="2:21" ht="13" outlineLevel="1" x14ac:dyDescent="0.3">
      <c r="B26" s="148" t="s">
        <v>77</v>
      </c>
      <c r="C26" s="82">
        <v>1</v>
      </c>
      <c r="D26" s="63">
        <v>1</v>
      </c>
      <c r="E26" s="63">
        <v>1</v>
      </c>
      <c r="F26" s="63"/>
      <c r="G26" s="63">
        <v>1</v>
      </c>
      <c r="H26" s="63">
        <v>1</v>
      </c>
      <c r="I26" s="63">
        <v>1</v>
      </c>
      <c r="J26" s="63"/>
      <c r="K26" s="63"/>
      <c r="L26" s="63">
        <v>1</v>
      </c>
      <c r="M26" s="63">
        <v>1</v>
      </c>
      <c r="N26" s="63">
        <v>1</v>
      </c>
      <c r="O26" s="63"/>
      <c r="P26" s="63">
        <v>1</v>
      </c>
      <c r="Q26" s="63">
        <v>1</v>
      </c>
      <c r="R26" s="63">
        <v>1</v>
      </c>
      <c r="S26" s="63"/>
      <c r="T26" s="63"/>
      <c r="U26" s="96">
        <v>12</v>
      </c>
    </row>
    <row r="27" spans="2:21" ht="13" outlineLevel="1" x14ac:dyDescent="0.3">
      <c r="B27" s="148" t="s">
        <v>75</v>
      </c>
      <c r="C27" s="86">
        <v>0</v>
      </c>
      <c r="D27" s="65">
        <v>0</v>
      </c>
      <c r="E27" s="65">
        <v>0</v>
      </c>
      <c r="F27" s="65"/>
      <c r="G27" s="65">
        <v>520</v>
      </c>
      <c r="H27" s="65">
        <v>0</v>
      </c>
      <c r="I27" s="65">
        <v>0</v>
      </c>
      <c r="J27" s="65"/>
      <c r="K27" s="65"/>
      <c r="L27" s="65">
        <v>0</v>
      </c>
      <c r="M27" s="65">
        <v>0</v>
      </c>
      <c r="N27" s="65">
        <v>0</v>
      </c>
      <c r="O27" s="65"/>
      <c r="P27" s="65">
        <v>0</v>
      </c>
      <c r="Q27" s="65">
        <v>0</v>
      </c>
      <c r="R27" s="65">
        <v>0</v>
      </c>
      <c r="S27" s="65"/>
      <c r="T27" s="65"/>
      <c r="U27" s="87">
        <v>520</v>
      </c>
    </row>
    <row r="28" spans="2:21" ht="13" outlineLevel="1" x14ac:dyDescent="0.3">
      <c r="B28" s="148" t="s">
        <v>76</v>
      </c>
      <c r="C28" s="82">
        <v>0</v>
      </c>
      <c r="D28" s="63">
        <v>0</v>
      </c>
      <c r="E28" s="63">
        <v>0</v>
      </c>
      <c r="F28" s="63"/>
      <c r="G28" s="63">
        <v>0</v>
      </c>
      <c r="H28" s="63">
        <v>0</v>
      </c>
      <c r="I28" s="63">
        <v>0</v>
      </c>
      <c r="J28" s="63"/>
      <c r="K28" s="63"/>
      <c r="L28" s="63">
        <v>0</v>
      </c>
      <c r="M28" s="63">
        <v>0</v>
      </c>
      <c r="N28" s="63">
        <v>0</v>
      </c>
      <c r="O28" s="63"/>
      <c r="P28" s="63">
        <v>0</v>
      </c>
      <c r="Q28" s="63">
        <v>0</v>
      </c>
      <c r="R28" s="63">
        <v>0</v>
      </c>
      <c r="S28" s="63"/>
      <c r="T28" s="63"/>
      <c r="U28" s="96" t="s">
        <v>82</v>
      </c>
    </row>
    <row r="29" spans="2:21" ht="13" outlineLevel="1" x14ac:dyDescent="0.3">
      <c r="B29" s="148" t="s">
        <v>73</v>
      </c>
      <c r="C29" s="82">
        <v>0</v>
      </c>
      <c r="D29" s="63">
        <v>0</v>
      </c>
      <c r="E29" s="63">
        <v>0</v>
      </c>
      <c r="F29" s="63"/>
      <c r="G29" s="63">
        <v>0</v>
      </c>
      <c r="H29" s="63">
        <v>0</v>
      </c>
      <c r="I29" s="63">
        <v>0</v>
      </c>
      <c r="J29" s="63"/>
      <c r="K29" s="63"/>
      <c r="L29" s="63">
        <v>0</v>
      </c>
      <c r="M29" s="63">
        <v>0</v>
      </c>
      <c r="N29" s="63">
        <v>0</v>
      </c>
      <c r="O29" s="63"/>
      <c r="P29" s="63">
        <v>0</v>
      </c>
      <c r="Q29" s="63">
        <v>0</v>
      </c>
      <c r="R29" s="63">
        <v>0</v>
      </c>
      <c r="S29" s="63"/>
      <c r="T29" s="63"/>
      <c r="U29" s="96" t="s">
        <v>82</v>
      </c>
    </row>
    <row r="30" spans="2:21" ht="13" outlineLevel="1" x14ac:dyDescent="0.3">
      <c r="B30" s="148" t="s">
        <v>74</v>
      </c>
      <c r="C30" s="86">
        <v>1</v>
      </c>
      <c r="D30" s="64">
        <v>1</v>
      </c>
      <c r="E30" s="64">
        <v>1</v>
      </c>
      <c r="F30" s="64"/>
      <c r="G30" s="64">
        <v>521</v>
      </c>
      <c r="H30" s="64">
        <v>1</v>
      </c>
      <c r="I30" s="64">
        <v>1</v>
      </c>
      <c r="J30" s="64"/>
      <c r="K30" s="64"/>
      <c r="L30" s="64">
        <v>1</v>
      </c>
      <c r="M30" s="64">
        <v>1</v>
      </c>
      <c r="N30" s="64">
        <v>1</v>
      </c>
      <c r="O30" s="64"/>
      <c r="P30" s="64">
        <v>1</v>
      </c>
      <c r="Q30" s="64">
        <v>1</v>
      </c>
      <c r="R30" s="64">
        <v>1</v>
      </c>
      <c r="S30" s="64"/>
      <c r="T30" s="64"/>
      <c r="U30" s="87">
        <v>532</v>
      </c>
    </row>
    <row r="31" spans="2:21" x14ac:dyDescent="0.25">
      <c r="B31" s="148"/>
      <c r="C31" s="84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85"/>
    </row>
    <row r="32" spans="2:21" x14ac:dyDescent="0.25">
      <c r="B32" s="148" t="s">
        <v>15</v>
      </c>
      <c r="C32" s="97">
        <v>289213.28000000003</v>
      </c>
      <c r="D32" s="63">
        <v>747922.78</v>
      </c>
      <c r="E32" s="63">
        <v>858705.58000000007</v>
      </c>
      <c r="F32" s="63">
        <v>858705.58000000007</v>
      </c>
      <c r="G32" s="63">
        <v>900679.03</v>
      </c>
      <c r="H32" s="63">
        <v>767714.98</v>
      </c>
      <c r="I32" s="63">
        <v>883316.22</v>
      </c>
      <c r="J32" s="63">
        <v>883316.22</v>
      </c>
      <c r="K32" s="63">
        <v>883316.22</v>
      </c>
      <c r="L32" s="63">
        <v>1057492.08</v>
      </c>
      <c r="M32" s="63">
        <v>1108858.9300000002</v>
      </c>
      <c r="N32" s="63">
        <v>809670.88000000012</v>
      </c>
      <c r="O32" s="63">
        <v>809670.88000000012</v>
      </c>
      <c r="P32" s="63">
        <v>533034.93000000017</v>
      </c>
      <c r="Q32" s="63">
        <v>324224.23000000016</v>
      </c>
      <c r="R32" s="63">
        <v>12223.230000000156</v>
      </c>
      <c r="S32" s="63">
        <v>12223.230000000156</v>
      </c>
      <c r="T32" s="63">
        <v>12223.230000000156</v>
      </c>
      <c r="U32" s="83">
        <v>12223.230000000156</v>
      </c>
    </row>
    <row r="33" spans="2:30" x14ac:dyDescent="0.25">
      <c r="B33" s="148" t="s">
        <v>46</v>
      </c>
      <c r="C33" s="97">
        <v>451860</v>
      </c>
      <c r="D33" s="97">
        <v>878309</v>
      </c>
      <c r="E33" s="97">
        <v>975128</v>
      </c>
      <c r="F33" s="63">
        <v>975128</v>
      </c>
      <c r="G33" s="97">
        <v>1023712</v>
      </c>
      <c r="H33" s="63">
        <v>894066</v>
      </c>
      <c r="I33" s="63">
        <v>987801</v>
      </c>
      <c r="J33" s="63">
        <v>987801</v>
      </c>
      <c r="K33" s="63">
        <v>987801</v>
      </c>
      <c r="L33" s="97">
        <v>1146054</v>
      </c>
      <c r="M33" s="63">
        <v>1192418</v>
      </c>
      <c r="N33" s="63">
        <v>909172</v>
      </c>
      <c r="O33" s="63">
        <v>909172</v>
      </c>
      <c r="P33" s="97">
        <v>637616</v>
      </c>
      <c r="Q33" s="63">
        <v>430285</v>
      </c>
      <c r="R33" s="63">
        <v>133284</v>
      </c>
      <c r="S33" s="63">
        <v>133284</v>
      </c>
      <c r="T33" s="63">
        <v>133284</v>
      </c>
      <c r="U33" s="83">
        <v>133284</v>
      </c>
    </row>
    <row r="34" spans="2:30" x14ac:dyDescent="0.25">
      <c r="B34" s="148" t="s">
        <v>63</v>
      </c>
      <c r="C34" s="97">
        <v>109550.86363636365</v>
      </c>
      <c r="D34" s="113">
        <v>283304.84090909094</v>
      </c>
      <c r="E34" s="113">
        <v>325268.40151515155</v>
      </c>
      <c r="F34" s="63">
        <v>325268.40151515155</v>
      </c>
      <c r="G34" s="97">
        <v>341364.78409090912</v>
      </c>
      <c r="H34" s="113">
        <v>290999.99242424243</v>
      </c>
      <c r="I34" s="113">
        <v>334788.71969696973</v>
      </c>
      <c r="J34" s="63">
        <v>334788.71969696973</v>
      </c>
      <c r="K34" s="63">
        <v>334788.71969696973</v>
      </c>
      <c r="L34" s="97">
        <v>400764.8030303031</v>
      </c>
      <c r="M34" s="113">
        <v>420222.32196969702</v>
      </c>
      <c r="N34" s="113">
        <v>306893.89393939398</v>
      </c>
      <c r="O34" s="63">
        <v>306893.89393939398</v>
      </c>
      <c r="P34" s="97">
        <v>202107.92803030307</v>
      </c>
      <c r="Q34" s="113">
        <v>123013.34469696974</v>
      </c>
      <c r="R34" s="113">
        <v>4831.5265151515632</v>
      </c>
      <c r="S34" s="63">
        <v>4831.5265151515632</v>
      </c>
      <c r="T34" s="63">
        <v>4831.5265151515632</v>
      </c>
      <c r="U34" s="83">
        <v>4831.5265151515632</v>
      </c>
    </row>
    <row r="35" spans="2:30" x14ac:dyDescent="0.25">
      <c r="B35" s="148" t="s">
        <v>64</v>
      </c>
      <c r="C35" s="97">
        <v>165540.19696969696</v>
      </c>
      <c r="D35" s="97">
        <v>327074.28787878784</v>
      </c>
      <c r="E35" s="97">
        <v>363748.53030303027</v>
      </c>
      <c r="F35" s="63">
        <v>363748.53030303027</v>
      </c>
      <c r="G35" s="113">
        <v>382348.90909090906</v>
      </c>
      <c r="H35" s="63">
        <v>333240.95454545447</v>
      </c>
      <c r="I35" s="63">
        <v>368747.01515151508</v>
      </c>
      <c r="J35" s="63">
        <v>368747.01515151508</v>
      </c>
      <c r="K35" s="63">
        <v>368747.01515151508</v>
      </c>
      <c r="L35" s="113">
        <v>428691.71212121204</v>
      </c>
      <c r="M35" s="63">
        <v>446254.21212121204</v>
      </c>
      <c r="N35" s="63">
        <v>338964.43939393928</v>
      </c>
      <c r="O35" s="63">
        <v>338964.43939393928</v>
      </c>
      <c r="P35" s="113">
        <v>236102.69696969687</v>
      </c>
      <c r="Q35" s="63">
        <v>157568.60606060596</v>
      </c>
      <c r="R35" s="63">
        <v>45068.606060605962</v>
      </c>
      <c r="S35" s="63">
        <v>45068.606060605962</v>
      </c>
      <c r="T35" s="63">
        <v>45068.606060605962</v>
      </c>
      <c r="U35" s="83">
        <v>45068.606060605962</v>
      </c>
    </row>
    <row r="36" spans="2:30" x14ac:dyDescent="0.25">
      <c r="B36" s="148"/>
      <c r="C36" s="94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95"/>
    </row>
    <row r="37" spans="2:30" ht="13" x14ac:dyDescent="0.3">
      <c r="B37" s="150" t="s">
        <v>16</v>
      </c>
      <c r="C37" s="86">
        <v>321214.28000000003</v>
      </c>
      <c r="D37" s="86">
        <v>608710.5</v>
      </c>
      <c r="E37" s="86">
        <v>350783.80000000005</v>
      </c>
      <c r="F37" s="65">
        <v>1280708.58</v>
      </c>
      <c r="G37" s="86">
        <v>307494.45</v>
      </c>
      <c r="H37" s="86">
        <v>202036.95</v>
      </c>
      <c r="I37" s="86">
        <v>349602.24000000005</v>
      </c>
      <c r="J37" s="65">
        <v>859133.64000000013</v>
      </c>
      <c r="K37" s="65">
        <v>2139842.2200000002</v>
      </c>
      <c r="L37" s="86">
        <v>447176.86000000004</v>
      </c>
      <c r="M37" s="86">
        <v>363367.85000000003</v>
      </c>
      <c r="N37" s="86">
        <v>12812.95</v>
      </c>
      <c r="O37" s="65">
        <v>823357.66</v>
      </c>
      <c r="P37" s="86">
        <v>35365.050000000003</v>
      </c>
      <c r="Q37" s="86">
        <v>103190.3</v>
      </c>
      <c r="R37" s="86">
        <v>0</v>
      </c>
      <c r="S37" s="65">
        <v>138555.35</v>
      </c>
      <c r="T37" s="65">
        <v>961913.01</v>
      </c>
      <c r="U37" s="87">
        <v>3101755.2300000004</v>
      </c>
    </row>
    <row r="38" spans="2:30" ht="13" x14ac:dyDescent="0.3">
      <c r="B38" s="148" t="s">
        <v>49</v>
      </c>
      <c r="C38" s="86">
        <v>294692</v>
      </c>
      <c r="D38" s="65">
        <v>558450</v>
      </c>
      <c r="E38" s="65">
        <v>321820</v>
      </c>
      <c r="F38" s="65">
        <v>1174962</v>
      </c>
      <c r="G38" s="65">
        <v>282105</v>
      </c>
      <c r="H38" s="65">
        <v>185355</v>
      </c>
      <c r="I38" s="65">
        <v>320736</v>
      </c>
      <c r="J38" s="65">
        <v>788196</v>
      </c>
      <c r="K38" s="65">
        <v>1963158</v>
      </c>
      <c r="L38" s="65">
        <v>410254</v>
      </c>
      <c r="M38" s="65">
        <v>333365</v>
      </c>
      <c r="N38" s="65">
        <v>11755</v>
      </c>
      <c r="O38" s="65">
        <v>755374</v>
      </c>
      <c r="P38" s="65">
        <v>32445</v>
      </c>
      <c r="Q38" s="65">
        <v>94670</v>
      </c>
      <c r="R38" s="65">
        <v>0</v>
      </c>
      <c r="S38" s="65"/>
      <c r="T38" s="65">
        <v>755374</v>
      </c>
      <c r="U38" s="87">
        <v>2718532</v>
      </c>
    </row>
    <row r="39" spans="2:30" ht="13" x14ac:dyDescent="0.3">
      <c r="B39" s="148"/>
      <c r="C39" s="8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98"/>
    </row>
    <row r="40" spans="2:30" ht="13" x14ac:dyDescent="0.3">
      <c r="B40" s="148" t="s">
        <v>17</v>
      </c>
      <c r="C40" s="99">
        <v>1.6400000000000001</v>
      </c>
      <c r="D40" s="71">
        <v>1.6399999999999997</v>
      </c>
      <c r="E40" s="71">
        <v>1.6400000000000001</v>
      </c>
      <c r="F40" s="71">
        <v>1.6400000000000001</v>
      </c>
      <c r="G40" s="71">
        <v>1.6400000000000001</v>
      </c>
      <c r="H40" s="71">
        <v>1.6400000000000006</v>
      </c>
      <c r="I40" s="71">
        <v>1.6400000000000001</v>
      </c>
      <c r="J40" s="71">
        <v>1.6400000000000006</v>
      </c>
      <c r="K40" s="71">
        <v>1.6400000000000006</v>
      </c>
      <c r="L40" s="71">
        <v>1.6400000000000001</v>
      </c>
      <c r="M40" s="71">
        <v>1.6400000000000001</v>
      </c>
      <c r="N40" s="71">
        <v>1.6400000000000001</v>
      </c>
      <c r="O40" s="71">
        <v>1.6400000000000001</v>
      </c>
      <c r="P40" s="71">
        <v>1.6400000000000006</v>
      </c>
      <c r="Q40" s="71">
        <v>1.6400000000000001</v>
      </c>
      <c r="R40" s="71">
        <v>0</v>
      </c>
      <c r="S40" s="71">
        <v>1.6400000000000001</v>
      </c>
      <c r="T40" s="71">
        <v>1.6400000000000006</v>
      </c>
      <c r="U40" s="100">
        <v>1.6400000000000006</v>
      </c>
    </row>
    <row r="41" spans="2:30" ht="13" x14ac:dyDescent="0.3">
      <c r="B41" s="148"/>
      <c r="C41" s="8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98"/>
    </row>
    <row r="42" spans="2:30" ht="13" x14ac:dyDescent="0.3">
      <c r="B42" s="150" t="s">
        <v>18</v>
      </c>
      <c r="C42" s="86">
        <v>121672.07575757576</v>
      </c>
      <c r="D42" s="86">
        <v>230572.15909090912</v>
      </c>
      <c r="E42" s="86">
        <v>132872.65151515152</v>
      </c>
      <c r="F42" s="65">
        <v>485116.88636363635</v>
      </c>
      <c r="G42" s="86">
        <v>116475.17045454546</v>
      </c>
      <c r="H42" s="86">
        <v>76529.147727272721</v>
      </c>
      <c r="I42" s="86">
        <v>132425.09090909091</v>
      </c>
      <c r="J42" s="65">
        <v>325429.40909090906</v>
      </c>
      <c r="K42" s="65">
        <v>810546.29545454541</v>
      </c>
      <c r="L42" s="86">
        <v>169385.17424242425</v>
      </c>
      <c r="M42" s="86">
        <v>137639.33712121213</v>
      </c>
      <c r="N42" s="86">
        <v>4853.390151515152</v>
      </c>
      <c r="O42" s="65">
        <v>311877.90151515149</v>
      </c>
      <c r="P42" s="86">
        <v>13395.852272727272</v>
      </c>
      <c r="Q42" s="86">
        <v>39087.234848484848</v>
      </c>
      <c r="R42" s="86">
        <v>0</v>
      </c>
      <c r="S42" s="65">
        <v>52483.08712121212</v>
      </c>
      <c r="T42" s="65">
        <v>364360.98863636359</v>
      </c>
      <c r="U42" s="87">
        <v>1174907.2840909089</v>
      </c>
      <c r="AD42" s="7"/>
    </row>
    <row r="43" spans="2:30" ht="13" x14ac:dyDescent="0.3">
      <c r="B43" s="148" t="s">
        <v>59</v>
      </c>
      <c r="C43" s="86">
        <v>111625.75757575757</v>
      </c>
      <c r="D43" s="86">
        <v>211534.09090909091</v>
      </c>
      <c r="E43" s="86">
        <v>121901.51515151515</v>
      </c>
      <c r="F43" s="65">
        <v>445061.36363636365</v>
      </c>
      <c r="G43" s="86">
        <v>106857.95454545454</v>
      </c>
      <c r="H43" s="86">
        <v>70210.227272727265</v>
      </c>
      <c r="I43" s="86">
        <v>121490.90909090909</v>
      </c>
      <c r="J43" s="65">
        <v>298559.09090909094</v>
      </c>
      <c r="K43" s="65">
        <v>743620.45454545459</v>
      </c>
      <c r="L43" s="86">
        <v>155399.24242424243</v>
      </c>
      <c r="M43" s="86">
        <v>126274.6212121212</v>
      </c>
      <c r="N43" s="86">
        <v>4452.651515151515</v>
      </c>
      <c r="O43" s="65">
        <v>286126.51515151514</v>
      </c>
      <c r="P43" s="86">
        <v>12289.772727272726</v>
      </c>
      <c r="Q43" s="86">
        <v>35859.84848484848</v>
      </c>
      <c r="R43" s="86">
        <v>0</v>
      </c>
      <c r="S43" s="65">
        <v>48149.621212121208</v>
      </c>
      <c r="T43" s="65">
        <v>334276.13636363635</v>
      </c>
      <c r="U43" s="87">
        <v>1077896.5909090908</v>
      </c>
      <c r="AD43" s="7"/>
    </row>
    <row r="44" spans="2:30" ht="13" x14ac:dyDescent="0.3">
      <c r="B44" s="148"/>
      <c r="C44" s="94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101"/>
      <c r="AD44" s="8"/>
    </row>
    <row r="45" spans="2:30" ht="13" x14ac:dyDescent="0.3">
      <c r="B45" s="148" t="s">
        <v>19</v>
      </c>
      <c r="C45" s="82">
        <v>199542.20424242428</v>
      </c>
      <c r="D45" s="82">
        <v>378138.34090909088</v>
      </c>
      <c r="E45" s="82">
        <v>217911.14848484853</v>
      </c>
      <c r="F45" s="82">
        <v>795591.69363636372</v>
      </c>
      <c r="G45" s="82">
        <v>191019.27954545454</v>
      </c>
      <c r="H45" s="82">
        <v>125507.80227272729</v>
      </c>
      <c r="I45" s="82">
        <v>217177.14909090914</v>
      </c>
      <c r="J45" s="82">
        <v>533704.23090909107</v>
      </c>
      <c r="K45" s="82">
        <v>1329295.9245454548</v>
      </c>
      <c r="L45" s="82">
        <v>277791.68575757579</v>
      </c>
      <c r="M45" s="82">
        <v>225728.51287878791</v>
      </c>
      <c r="N45" s="82">
        <v>7959.5598484848488</v>
      </c>
      <c r="O45" s="82">
        <v>511479.75848484854</v>
      </c>
      <c r="P45" s="82">
        <v>21969.197727272731</v>
      </c>
      <c r="Q45" s="82">
        <v>64103.065151515155</v>
      </c>
      <c r="R45" s="82">
        <v>0</v>
      </c>
      <c r="S45" s="82">
        <v>86072.262878787878</v>
      </c>
      <c r="T45" s="82">
        <v>597552.02136363648</v>
      </c>
      <c r="U45" s="87">
        <v>1926847.9459090913</v>
      </c>
    </row>
    <row r="46" spans="2:30" ht="13" x14ac:dyDescent="0.3">
      <c r="B46" s="148" t="s">
        <v>60</v>
      </c>
      <c r="C46" s="82">
        <v>183066.24242424243</v>
      </c>
      <c r="D46" s="82">
        <v>346915.90909090906</v>
      </c>
      <c r="E46" s="82">
        <v>199918.48484848486</v>
      </c>
      <c r="F46" s="82">
        <v>729900.63636363635</v>
      </c>
      <c r="G46" s="82">
        <v>175247.04545454547</v>
      </c>
      <c r="H46" s="82">
        <v>115144.77272727274</v>
      </c>
      <c r="I46" s="82">
        <v>199245.09090909091</v>
      </c>
      <c r="J46" s="82">
        <v>489636.90909090906</v>
      </c>
      <c r="K46" s="82">
        <v>1219537.5454545454</v>
      </c>
      <c r="L46" s="82">
        <v>254854.75757575757</v>
      </c>
      <c r="M46" s="82">
        <v>207090.37878787878</v>
      </c>
      <c r="N46" s="82">
        <v>7302.348484848485</v>
      </c>
      <c r="O46" s="82">
        <v>469247.48484848486</v>
      </c>
      <c r="P46" s="82">
        <v>20155.227272727272</v>
      </c>
      <c r="Q46" s="82">
        <v>58810.15151515152</v>
      </c>
      <c r="R46" s="82">
        <v>0</v>
      </c>
      <c r="S46" s="82" t="s">
        <v>82</v>
      </c>
      <c r="T46" s="82">
        <v>421097.86363636365</v>
      </c>
      <c r="U46" s="87">
        <v>1640635.4090909092</v>
      </c>
    </row>
    <row r="47" spans="2:30" ht="13" x14ac:dyDescent="0.3">
      <c r="B47" s="148"/>
      <c r="C47" s="10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103"/>
    </row>
    <row r="48" spans="2:30" ht="13" x14ac:dyDescent="0.3">
      <c r="B48" s="148" t="s">
        <v>71</v>
      </c>
      <c r="C48" s="104">
        <v>86969.696969696975</v>
      </c>
      <c r="D48" s="73">
        <v>93181.818181818177</v>
      </c>
      <c r="E48" s="73">
        <v>149090.90909090909</v>
      </c>
      <c r="F48" s="73">
        <v>329242.4242424242</v>
      </c>
      <c r="G48" s="73">
        <v>164621.21212121213</v>
      </c>
      <c r="H48" s="73">
        <v>208106.06060606061</v>
      </c>
      <c r="I48" s="73">
        <v>145363.63636363635</v>
      </c>
      <c r="J48" s="73">
        <v>518090.90909090906</v>
      </c>
      <c r="K48" s="65">
        <v>847333.33333333326</v>
      </c>
      <c r="L48" s="73">
        <v>169590.90909090912</v>
      </c>
      <c r="M48" s="73">
        <v>193818.18181818182</v>
      </c>
      <c r="N48" s="73">
        <v>193818.18181818182</v>
      </c>
      <c r="O48" s="73">
        <v>557227.27272727271</v>
      </c>
      <c r="P48" s="73">
        <v>193818.18181818182</v>
      </c>
      <c r="Q48" s="73">
        <v>193818.18181818182</v>
      </c>
      <c r="R48" s="73">
        <v>193818.18181818182</v>
      </c>
      <c r="S48" s="73">
        <v>581454.54545454541</v>
      </c>
      <c r="T48" s="73">
        <v>1138681.8181818181</v>
      </c>
      <c r="U48" s="105">
        <v>1986015.1515151514</v>
      </c>
    </row>
    <row r="49" spans="2:21" x14ac:dyDescent="0.25">
      <c r="B49" s="148" t="s">
        <v>72</v>
      </c>
      <c r="C49" s="104">
        <v>78893.939393939392</v>
      </c>
      <c r="D49" s="73">
        <v>82000</v>
      </c>
      <c r="E49" s="73">
        <v>139772.72727272729</v>
      </c>
      <c r="F49" s="73">
        <v>300666.66666666669</v>
      </c>
      <c r="G49" s="73">
        <v>144742.42424242425</v>
      </c>
      <c r="H49" s="73">
        <v>195681.81818181818</v>
      </c>
      <c r="I49" s="73">
        <v>141015.15151515152</v>
      </c>
      <c r="J49" s="73">
        <v>481439.39393939392</v>
      </c>
      <c r="K49" s="73">
        <v>782106.06060606055</v>
      </c>
      <c r="L49" s="73">
        <v>156545.45454545453</v>
      </c>
      <c r="M49" s="73">
        <v>178287.87878787878</v>
      </c>
      <c r="N49" s="73">
        <v>183257.57575757575</v>
      </c>
      <c r="O49" s="73">
        <v>518090.90909090912</v>
      </c>
      <c r="P49" s="73">
        <v>188848.48484848486</v>
      </c>
      <c r="Q49" s="73">
        <v>187606.06060606061</v>
      </c>
      <c r="R49" s="73">
        <v>184500</v>
      </c>
      <c r="S49" s="73">
        <v>560954.54545454541</v>
      </c>
      <c r="T49" s="73">
        <v>1079045.4545454546</v>
      </c>
      <c r="U49" s="106">
        <v>1861151.5151515151</v>
      </c>
    </row>
    <row r="50" spans="2:21" ht="13.5" thickBot="1" x14ac:dyDescent="0.35">
      <c r="B50" s="153" t="s">
        <v>70</v>
      </c>
      <c r="C50" s="107">
        <v>199541.20424242428</v>
      </c>
      <c r="D50" s="108">
        <v>378137.34090909088</v>
      </c>
      <c r="E50" s="108">
        <v>217910.14848484853</v>
      </c>
      <c r="F50" s="108">
        <v>795588.69363636372</v>
      </c>
      <c r="G50" s="108">
        <v>190498.27954545454</v>
      </c>
      <c r="H50" s="108">
        <v>125506.80227272729</v>
      </c>
      <c r="I50" s="108">
        <v>217176.14909090914</v>
      </c>
      <c r="J50" s="108">
        <v>533181.23090909095</v>
      </c>
      <c r="K50" s="108">
        <v>1328769.9245454548</v>
      </c>
      <c r="L50" s="108">
        <v>277790.68575757579</v>
      </c>
      <c r="M50" s="108">
        <v>225727.51287878791</v>
      </c>
      <c r="N50" s="108">
        <v>7958.5598484848488</v>
      </c>
      <c r="O50" s="108">
        <v>511476.7584848486</v>
      </c>
      <c r="P50" s="108">
        <v>21968.197727272731</v>
      </c>
      <c r="Q50" s="108">
        <v>64102.065151515155</v>
      </c>
      <c r="R50" s="108">
        <v>-1</v>
      </c>
      <c r="S50" s="108">
        <v>86069.262878787878</v>
      </c>
      <c r="T50" s="108">
        <v>597546.02136363648</v>
      </c>
      <c r="U50" s="109">
        <v>1926315.9459090913</v>
      </c>
    </row>
    <row r="53" spans="2:21" ht="13" thickBot="1" x14ac:dyDescent="0.3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2:21" ht="13" x14ac:dyDescent="0.25">
      <c r="B54" s="51" t="s">
        <v>50</v>
      </c>
      <c r="C54" s="52"/>
      <c r="D54" s="52"/>
      <c r="E54" s="115"/>
      <c r="F54" s="127">
        <v>1.0579678342246646</v>
      </c>
      <c r="G54" s="121"/>
      <c r="H54" s="52"/>
      <c r="I54" s="115"/>
      <c r="J54" s="127">
        <v>0.97817984253362944</v>
      </c>
      <c r="K54" s="134">
        <v>2.0959041346619545</v>
      </c>
      <c r="L54" s="121"/>
      <c r="M54" s="52"/>
      <c r="N54" s="115"/>
      <c r="O54" s="127">
        <v>0.92969309703730507</v>
      </c>
      <c r="P54" s="121"/>
      <c r="Q54" s="52"/>
      <c r="R54" s="115"/>
      <c r="S54" s="127">
        <v>2.2296952082283701</v>
      </c>
      <c r="T54" s="127">
        <v>2.7133616088832286</v>
      </c>
      <c r="U54" s="134" t="e">
        <v>#VALUE!</v>
      </c>
    </row>
    <row r="55" spans="2:21" ht="13.5" thickBot="1" x14ac:dyDescent="0.3">
      <c r="B55" s="53" t="s">
        <v>54</v>
      </c>
      <c r="C55" s="54"/>
      <c r="D55" s="54"/>
      <c r="E55" s="116"/>
      <c r="F55" s="128">
        <v>0.74764449504260722</v>
      </c>
      <c r="G55" s="122"/>
      <c r="H55" s="54"/>
      <c r="I55" s="116"/>
      <c r="J55" s="128">
        <v>0.79882351334434676</v>
      </c>
      <c r="K55" s="135">
        <v>1.6038085220412208</v>
      </c>
      <c r="L55" s="122"/>
      <c r="M55" s="54"/>
      <c r="N55" s="116"/>
      <c r="O55" s="128">
        <v>0.78763860704129085</v>
      </c>
      <c r="P55" s="122"/>
      <c r="Q55" s="54"/>
      <c r="R55" s="116"/>
      <c r="S55" s="128">
        <v>1.7115587552248268</v>
      </c>
      <c r="T55" s="128">
        <v>2.2364957703577399</v>
      </c>
      <c r="U55" s="135">
        <v>3.916783338163778</v>
      </c>
    </row>
    <row r="56" spans="2:21" ht="13" x14ac:dyDescent="0.25">
      <c r="B56" s="56" t="s">
        <v>65</v>
      </c>
      <c r="C56" s="59">
        <v>0.77142857142857146</v>
      </c>
      <c r="D56" s="59">
        <v>1.9280885333333335</v>
      </c>
      <c r="E56" s="143">
        <v>3.1163449166666668</v>
      </c>
      <c r="F56" s="133"/>
      <c r="G56" s="144">
        <v>3.2403984150943401</v>
      </c>
      <c r="H56" s="59">
        <v>2.688594119402985</v>
      </c>
      <c r="I56" s="143">
        <v>3.2808332478632476</v>
      </c>
      <c r="J56" s="133"/>
      <c r="K56" s="140"/>
      <c r="L56" s="144">
        <v>3.2355905494505492</v>
      </c>
      <c r="M56" s="59">
        <v>3.3893976923076927</v>
      </c>
      <c r="N56" s="143">
        <v>3.5540350320512828</v>
      </c>
      <c r="O56" s="133"/>
      <c r="P56" s="144">
        <v>2.595098974358975</v>
      </c>
      <c r="Q56" s="59">
        <v>1.7084452884615391</v>
      </c>
      <c r="R56" s="143">
        <v>1.0391802243589749</v>
      </c>
      <c r="S56" s="133"/>
      <c r="T56" s="133"/>
      <c r="U56" s="140"/>
    </row>
    <row r="57" spans="2:21" ht="13.5" thickBot="1" x14ac:dyDescent="0.3">
      <c r="B57" s="56" t="s">
        <v>66</v>
      </c>
      <c r="C57" s="55">
        <v>2.2375511811023623</v>
      </c>
      <c r="D57" s="55">
        <v>3.4231818181818183</v>
      </c>
      <c r="E57" s="145">
        <v>3.9035955555555555</v>
      </c>
      <c r="F57" s="128"/>
      <c r="G57" s="146">
        <v>4.1850987124463517</v>
      </c>
      <c r="H57" s="55">
        <v>3.2498793650793649</v>
      </c>
      <c r="I57" s="145">
        <v>3.9386167400881056</v>
      </c>
      <c r="J57" s="128"/>
      <c r="K57" s="135"/>
      <c r="L57" s="146">
        <v>3.9198452380952382</v>
      </c>
      <c r="M57" s="55">
        <v>3.9932195121951222</v>
      </c>
      <c r="N57" s="145">
        <v>4.0420949152542374</v>
      </c>
      <c r="O57" s="128"/>
      <c r="P57" s="146">
        <v>2.9906973684210527</v>
      </c>
      <c r="Q57" s="55">
        <v>2.1113112582781457</v>
      </c>
      <c r="R57" s="145">
        <v>1.4487710437710437</v>
      </c>
      <c r="S57" s="128"/>
      <c r="T57" s="128"/>
      <c r="U57" s="135"/>
    </row>
    <row r="58" spans="2:21" ht="13" x14ac:dyDescent="0.25">
      <c r="B58" s="51" t="s">
        <v>51</v>
      </c>
      <c r="C58" s="57">
        <v>0</v>
      </c>
      <c r="D58" s="57">
        <v>0</v>
      </c>
      <c r="E58" s="117">
        <v>0</v>
      </c>
      <c r="F58" s="129">
        <v>0</v>
      </c>
      <c r="G58" s="123">
        <v>0</v>
      </c>
      <c r="H58" s="57">
        <v>0</v>
      </c>
      <c r="I58" s="117">
        <v>0</v>
      </c>
      <c r="J58" s="129">
        <v>0</v>
      </c>
      <c r="K58" s="136">
        <v>0</v>
      </c>
      <c r="L58" s="123">
        <v>0</v>
      </c>
      <c r="M58" s="57">
        <v>0</v>
      </c>
      <c r="N58" s="117">
        <v>0</v>
      </c>
      <c r="O58" s="129">
        <v>0</v>
      </c>
      <c r="P58" s="123">
        <v>0</v>
      </c>
      <c r="Q58" s="57">
        <v>0</v>
      </c>
      <c r="R58" s="117">
        <v>0</v>
      </c>
      <c r="S58" s="129">
        <v>0</v>
      </c>
      <c r="T58" s="129">
        <v>0</v>
      </c>
      <c r="U58" s="136">
        <v>0</v>
      </c>
    </row>
    <row r="59" spans="2:21" ht="13.5" thickBot="1" x14ac:dyDescent="0.3">
      <c r="B59" s="53" t="s">
        <v>55</v>
      </c>
      <c r="C59" s="58">
        <v>368.1159420289855</v>
      </c>
      <c r="D59" s="58">
        <v>349.20634920634922</v>
      </c>
      <c r="E59" s="118">
        <v>383.30494037478707</v>
      </c>
      <c r="F59" s="130">
        <v>369.46564885496184</v>
      </c>
      <c r="G59" s="124">
        <v>381.34206219312603</v>
      </c>
      <c r="H59" s="58">
        <v>325.74974146845915</v>
      </c>
      <c r="I59" s="118">
        <v>377.70382695507487</v>
      </c>
      <c r="J59" s="130">
        <v>355.66773749426341</v>
      </c>
      <c r="K59" s="137">
        <v>360.84838062482089</v>
      </c>
      <c r="L59" s="124">
        <v>404.49438202247188</v>
      </c>
      <c r="M59" s="58">
        <v>363.7515842839037</v>
      </c>
      <c r="N59" s="118">
        <v>390.2116402116402</v>
      </c>
      <c r="O59" s="130">
        <v>384.68634686346866</v>
      </c>
      <c r="P59" s="124">
        <v>374.38423645320199</v>
      </c>
      <c r="Q59" s="58">
        <v>361.24401913875596</v>
      </c>
      <c r="R59" s="118">
        <v>353.15101070154577</v>
      </c>
      <c r="S59" s="130">
        <v>362.79630373644034</v>
      </c>
      <c r="T59" s="130">
        <v>372.98690143869442</v>
      </c>
      <c r="U59" s="137">
        <v>367.78787134790082</v>
      </c>
    </row>
    <row r="60" spans="2:21" ht="13" x14ac:dyDescent="0.25">
      <c r="B60" s="51" t="s">
        <v>53</v>
      </c>
      <c r="C60" s="60">
        <v>0.62121212121212122</v>
      </c>
      <c r="D60" s="60">
        <v>0.62121212121212122</v>
      </c>
      <c r="E60" s="119">
        <v>0.62121212121212122</v>
      </c>
      <c r="F60" s="131">
        <v>0.62121212121212122</v>
      </c>
      <c r="G60" s="125">
        <v>0.62121212121212122</v>
      </c>
      <c r="H60" s="60">
        <v>0.62121212121212122</v>
      </c>
      <c r="I60" s="119">
        <v>0.62121212121212122</v>
      </c>
      <c r="J60" s="131">
        <v>0.62121212121212122</v>
      </c>
      <c r="K60" s="138">
        <v>0.62121212121212122</v>
      </c>
      <c r="L60" s="125">
        <v>0.62121212121212133</v>
      </c>
      <c r="M60" s="60">
        <v>0.62121212121212122</v>
      </c>
      <c r="N60" s="119">
        <v>0.62121212121212122</v>
      </c>
      <c r="O60" s="131">
        <v>0.62121212121212122</v>
      </c>
      <c r="P60" s="125">
        <v>0.62121212121212122</v>
      </c>
      <c r="Q60" s="60">
        <v>0.62121212121212122</v>
      </c>
      <c r="R60" s="119">
        <v>0.62121212121212122</v>
      </c>
      <c r="S60" s="131">
        <v>0.62121212121212122</v>
      </c>
      <c r="T60" s="131">
        <v>0.62121212121212133</v>
      </c>
      <c r="U60" s="138">
        <v>0</v>
      </c>
    </row>
    <row r="61" spans="2:21" ht="13.5" thickBot="1" x14ac:dyDescent="0.3">
      <c r="B61" s="53" t="s">
        <v>56</v>
      </c>
      <c r="C61" s="61">
        <v>0.62121212121212122</v>
      </c>
      <c r="D61" s="61">
        <v>0.62121212121212122</v>
      </c>
      <c r="E61" s="120">
        <v>0.62121212121212133</v>
      </c>
      <c r="F61" s="132">
        <v>0.62121212121212122</v>
      </c>
      <c r="G61" s="126">
        <v>0.62121212121212122</v>
      </c>
      <c r="H61" s="61">
        <v>0.62121212121212122</v>
      </c>
      <c r="I61" s="120">
        <v>0.62121212121212122</v>
      </c>
      <c r="J61" s="132">
        <v>0.62121212121212122</v>
      </c>
      <c r="K61" s="139">
        <v>0.62121212121212122</v>
      </c>
      <c r="L61" s="126">
        <v>0.6212121212121211</v>
      </c>
      <c r="M61" s="61">
        <v>0.62121212121212122</v>
      </c>
      <c r="N61" s="120">
        <v>0.62121212121212122</v>
      </c>
      <c r="O61" s="132">
        <v>0.62121212121212122</v>
      </c>
      <c r="P61" s="126">
        <v>0.62121212121212122</v>
      </c>
      <c r="Q61" s="61">
        <v>0.62121212121212122</v>
      </c>
      <c r="R61" s="120">
        <v>0.62121212121212122</v>
      </c>
      <c r="S61" s="132">
        <v>0.62121212121212122</v>
      </c>
      <c r="T61" s="132">
        <v>0.62121212121212122</v>
      </c>
      <c r="U61" s="139">
        <v>0.62121212121212122</v>
      </c>
    </row>
    <row r="62" spans="2:21" ht="13" x14ac:dyDescent="0.25">
      <c r="B62" s="56" t="s">
        <v>52</v>
      </c>
      <c r="C62" s="59">
        <v>1.1560510865822851</v>
      </c>
      <c r="D62" s="59">
        <v>0.47438190207588932</v>
      </c>
      <c r="E62" s="143">
        <v>0.48996866341677353</v>
      </c>
      <c r="F62" s="133">
        <v>1.7350620529213485</v>
      </c>
      <c r="G62" s="144">
        <v>0.49388844022683615</v>
      </c>
      <c r="H62" s="59">
        <v>0.65818359382031244</v>
      </c>
      <c r="I62" s="143">
        <v>0.46457736788157389</v>
      </c>
      <c r="J62" s="133">
        <v>0.60765717490725468</v>
      </c>
      <c r="K62" s="140">
        <v>1.3020010533506081</v>
      </c>
      <c r="L62" s="144">
        <v>0.46112459216319929</v>
      </c>
      <c r="M62" s="59">
        <v>0.47215888268206835</v>
      </c>
      <c r="N62" s="143">
        <v>0.53311472795543946</v>
      </c>
      <c r="O62" s="133">
        <v>0.57753662088681068</v>
      </c>
      <c r="P62" s="144">
        <v>0.7615618390840283</v>
      </c>
      <c r="Q62" s="59">
        <v>1.1922823763104897</v>
      </c>
      <c r="R62" s="143">
        <v>3.0320838056396808</v>
      </c>
      <c r="S62" s="133">
        <v>1.385113689960048</v>
      </c>
      <c r="T62" s="133">
        <v>1.6855731206698843</v>
      </c>
      <c r="U62" s="140">
        <v>3.0732084762577094</v>
      </c>
    </row>
    <row r="63" spans="2:21" ht="13.5" thickBot="1" x14ac:dyDescent="0.3">
      <c r="B63" s="53" t="s">
        <v>57</v>
      </c>
      <c r="C63" s="55">
        <v>0.5897274172736563</v>
      </c>
      <c r="D63" s="55">
        <v>0.33291753499786364</v>
      </c>
      <c r="E63" s="145">
        <v>0.40465579188769768</v>
      </c>
      <c r="F63" s="128">
        <v>1.2548908110930224</v>
      </c>
      <c r="G63" s="146">
        <v>0.38799871598540703</v>
      </c>
      <c r="H63" s="55">
        <v>0.54691053667930789</v>
      </c>
      <c r="I63" s="145">
        <v>0.40175945344483383</v>
      </c>
      <c r="J63" s="128">
        <v>1.3298646362071584</v>
      </c>
      <c r="K63" s="135">
        <v>0.99630529399530376</v>
      </c>
      <c r="L63" s="146">
        <v>0.39262064705797867</v>
      </c>
      <c r="M63" s="55">
        <v>0.40754033786088018</v>
      </c>
      <c r="N63" s="145">
        <v>0.46676826996904225</v>
      </c>
      <c r="O63" s="128">
        <v>1.3094202599622751</v>
      </c>
      <c r="P63" s="146">
        <v>0.65678760933077918</v>
      </c>
      <c r="Q63" s="55">
        <v>0.95311016658798531</v>
      </c>
      <c r="R63" s="145">
        <v>1.8209883374198541</v>
      </c>
      <c r="S63" s="128">
        <v>2.8851814782695633</v>
      </c>
      <c r="T63" s="128">
        <v>1.389338281585869</v>
      </c>
      <c r="U63" s="135">
        <v>2.4331532858290137</v>
      </c>
    </row>
    <row r="64" spans="2:21" ht="13" x14ac:dyDescent="0.25">
      <c r="B64" s="56" t="s">
        <v>78</v>
      </c>
      <c r="C64" s="59">
        <v>0.62120900802549706</v>
      </c>
      <c r="D64" s="59">
        <v>0.62121047839505128</v>
      </c>
      <c r="E64" s="143">
        <v>0.62120927045333474</v>
      </c>
      <c r="F64" s="133">
        <v>0.62120977875885208</v>
      </c>
      <c r="G64" s="144">
        <v>0.61951778168826965</v>
      </c>
      <c r="H64" s="59">
        <v>0.62120717162245465</v>
      </c>
      <c r="I64" s="143">
        <v>0.62120926081854944</v>
      </c>
      <c r="J64" s="133">
        <v>0.62060336842250863</v>
      </c>
      <c r="K64" s="140">
        <v>0.62096630869609382</v>
      </c>
      <c r="L64" s="144">
        <v>0.62120988496045115</v>
      </c>
      <c r="M64" s="59">
        <v>0.62120936917998626</v>
      </c>
      <c r="N64" s="143">
        <v>0.62113407517276253</v>
      </c>
      <c r="O64" s="133">
        <v>0.62120847759508135</v>
      </c>
      <c r="P64" s="144">
        <v>0.6211838447074931</v>
      </c>
      <c r="Q64" s="59">
        <v>0.62120243037877743</v>
      </c>
      <c r="R64" s="143" t="e">
        <v>#DIV/0!</v>
      </c>
      <c r="S64" s="133">
        <v>0.62119046921528387</v>
      </c>
      <c r="T64" s="133">
        <v>0.62120588364184459</v>
      </c>
      <c r="U64" s="140">
        <v>0.62104060542168926</v>
      </c>
    </row>
    <row r="65" spans="2:21" ht="13.5" hidden="1" thickBot="1" x14ac:dyDescent="0.3">
      <c r="B65" s="53" t="s">
        <v>79</v>
      </c>
      <c r="C65" s="55">
        <v>0</v>
      </c>
      <c r="D65" s="55">
        <v>0</v>
      </c>
      <c r="E65" s="145">
        <v>0</v>
      </c>
      <c r="F65" s="128">
        <v>0</v>
      </c>
      <c r="G65" s="146">
        <v>0</v>
      </c>
      <c r="H65" s="55">
        <v>0</v>
      </c>
      <c r="I65" s="145">
        <v>0</v>
      </c>
      <c r="J65" s="128">
        <v>0</v>
      </c>
      <c r="K65" s="135">
        <v>0</v>
      </c>
      <c r="L65" s="146">
        <v>0</v>
      </c>
      <c r="M65" s="55">
        <v>0</v>
      </c>
      <c r="N65" s="145">
        <v>0</v>
      </c>
      <c r="O65" s="128">
        <v>0</v>
      </c>
      <c r="P65" s="146">
        <v>0</v>
      </c>
      <c r="Q65" s="55">
        <v>0</v>
      </c>
      <c r="R65" s="145">
        <v>0</v>
      </c>
      <c r="S65" s="128">
        <v>0</v>
      </c>
      <c r="T65" s="128">
        <v>0</v>
      </c>
      <c r="U65" s="135">
        <v>0</v>
      </c>
    </row>
    <row r="66" spans="2:21" ht="13" hidden="1" x14ac:dyDescent="0.25">
      <c r="B66" s="56" t="s">
        <v>81</v>
      </c>
      <c r="C66" s="59"/>
      <c r="D66" s="59" t="e">
        <v>#DIV/0!</v>
      </c>
      <c r="E66" s="143" t="e">
        <v>#DIV/0!</v>
      </c>
      <c r="F66" s="133">
        <v>1.4914408498428529</v>
      </c>
      <c r="G66" s="144" t="e">
        <v>#DIV/0!</v>
      </c>
      <c r="H66" s="59" t="e">
        <v>#DIV/0!</v>
      </c>
      <c r="I66" s="143" t="e">
        <v>#DIV/0!</v>
      </c>
      <c r="J66" s="133" t="e">
        <v>#DIV/0!</v>
      </c>
      <c r="K66" s="140" t="e">
        <v>#DIV/0!</v>
      </c>
      <c r="L66" s="144" t="e">
        <v>#DIV/0!</v>
      </c>
      <c r="M66" s="59" t="e">
        <v>#DIV/0!</v>
      </c>
      <c r="N66" s="143" t="e">
        <v>#DIV/0!</v>
      </c>
      <c r="O66" s="133" t="e">
        <v>#DIV/0!</v>
      </c>
      <c r="P66" s="144" t="e">
        <v>#DIV/0!</v>
      </c>
      <c r="Q66" s="59" t="e">
        <v>#DIV/0!</v>
      </c>
      <c r="R66" s="143" t="e">
        <v>#DIV/0!</v>
      </c>
      <c r="S66" s="133" t="e">
        <v>#DIV/0!</v>
      </c>
      <c r="T66" s="133" t="e">
        <v>#DIV/0!</v>
      </c>
      <c r="U66" s="140" t="e">
        <v>#DIV/0!</v>
      </c>
    </row>
    <row r="67" spans="2:21" ht="13.5" hidden="1" thickBot="1" x14ac:dyDescent="0.3">
      <c r="B67" s="53" t="s">
        <v>80</v>
      </c>
      <c r="C67" s="55">
        <v>0</v>
      </c>
      <c r="D67" s="55">
        <v>0</v>
      </c>
      <c r="E67" s="145">
        <v>0</v>
      </c>
      <c r="F67" s="128">
        <v>0</v>
      </c>
      <c r="G67" s="146">
        <v>0</v>
      </c>
      <c r="H67" s="55">
        <v>0</v>
      </c>
      <c r="I67" s="145">
        <v>0</v>
      </c>
      <c r="J67" s="128">
        <v>0</v>
      </c>
      <c r="K67" s="135">
        <v>0</v>
      </c>
      <c r="L67" s="146">
        <v>0</v>
      </c>
      <c r="M67" s="55">
        <v>0</v>
      </c>
      <c r="N67" s="145">
        <v>0</v>
      </c>
      <c r="O67" s="128">
        <v>0</v>
      </c>
      <c r="P67" s="146">
        <v>0</v>
      </c>
      <c r="Q67" s="55">
        <v>0</v>
      </c>
      <c r="R67" s="145">
        <v>0</v>
      </c>
      <c r="S67" s="128">
        <v>0</v>
      </c>
      <c r="T67" s="128">
        <v>0</v>
      </c>
      <c r="U67" s="135">
        <v>0</v>
      </c>
    </row>
    <row r="70" spans="2:21" ht="13" x14ac:dyDescent="0.25">
      <c r="B70" s="141" t="s">
        <v>68</v>
      </c>
      <c r="C70" s="28">
        <v>10000</v>
      </c>
      <c r="D70" s="29">
        <v>150000</v>
      </c>
      <c r="E70" s="29">
        <v>240000</v>
      </c>
      <c r="F70" s="29"/>
      <c r="G70" s="29">
        <v>265000</v>
      </c>
      <c r="H70" s="29">
        <v>335000</v>
      </c>
      <c r="I70" s="29">
        <v>234000</v>
      </c>
      <c r="J70" s="29"/>
      <c r="K70" s="29"/>
      <c r="L70" s="29">
        <v>273000</v>
      </c>
      <c r="M70" s="29">
        <v>312000</v>
      </c>
      <c r="N70" s="29">
        <v>312000</v>
      </c>
      <c r="O70" s="29"/>
      <c r="P70" s="29">
        <v>312000</v>
      </c>
      <c r="Q70" s="29">
        <v>312000</v>
      </c>
      <c r="R70" s="29">
        <v>312000</v>
      </c>
      <c r="S70" s="29"/>
      <c r="T70" s="29"/>
    </row>
    <row r="228" spans="24:35" x14ac:dyDescent="0.25">
      <c r="X228" s="41" t="s">
        <v>22</v>
      </c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3"/>
    </row>
    <row r="229" spans="24:35" x14ac:dyDescent="0.25">
      <c r="X229" s="44" t="s">
        <v>23</v>
      </c>
      <c r="Y229" s="45" t="s">
        <v>24</v>
      </c>
      <c r="Z229" s="45" t="s">
        <v>25</v>
      </c>
      <c r="AA229" s="45" t="s">
        <v>26</v>
      </c>
      <c r="AB229" s="45" t="s">
        <v>27</v>
      </c>
      <c r="AC229" s="45" t="s">
        <v>28</v>
      </c>
      <c r="AD229" s="45" t="s">
        <v>29</v>
      </c>
      <c r="AE229" s="45" t="s">
        <v>2</v>
      </c>
      <c r="AF229" s="45" t="s">
        <v>30</v>
      </c>
      <c r="AG229" s="45" t="s">
        <v>31</v>
      </c>
      <c r="AH229" s="45" t="s">
        <v>32</v>
      </c>
      <c r="AI229" s="46" t="s">
        <v>33</v>
      </c>
    </row>
    <row r="230" spans="24:35" x14ac:dyDescent="0.25">
      <c r="X230" s="47">
        <v>7</v>
      </c>
      <c r="Y230" s="48">
        <v>8</v>
      </c>
      <c r="Z230" s="48">
        <v>9</v>
      </c>
      <c r="AA230" s="48">
        <v>10</v>
      </c>
      <c r="AB230" s="48">
        <v>11</v>
      </c>
      <c r="AC230" s="48">
        <v>0</v>
      </c>
      <c r="AD230" s="48">
        <v>1</v>
      </c>
      <c r="AE230" s="48">
        <v>2</v>
      </c>
      <c r="AF230" s="48">
        <v>3</v>
      </c>
      <c r="AG230" s="48">
        <v>4</v>
      </c>
      <c r="AH230" s="48">
        <v>5</v>
      </c>
      <c r="AI230" s="49">
        <v>6</v>
      </c>
    </row>
  </sheetData>
  <sheetProtection algorithmName="SHA-512" hashValue="FYwfYIHpk2m94vBgHfqVoRESOCMYSyoNu2OYk0bW0vmPMtwCkQpUMIfCUQX+Gq8gqhY20BcUkg+ysAhh7xijcw==" saltValue="0rDh7xHhvxrvHEbXwan63w==" spinCount="100000" sheet="1" objects="1" scenarios="1"/>
  <conditionalFormatting sqref="C22:J23">
    <cfRule type="cellIs" dxfId="4" priority="5" operator="lessThan">
      <formula>0</formula>
    </cfRule>
  </conditionalFormatting>
  <conditionalFormatting sqref="C19:T19">
    <cfRule type="cellIs" dxfId="3" priority="1" operator="lessThan">
      <formula>0</formula>
    </cfRule>
  </conditionalFormatting>
  <conditionalFormatting sqref="C20:U21">
    <cfRule type="cellIs" dxfId="2" priority="6" operator="lessThan">
      <formula>0</formula>
    </cfRule>
  </conditionalFormatting>
  <conditionalFormatting sqref="L22:T23">
    <cfRule type="cellIs" dxfId="1" priority="3" operator="lessThan">
      <formula>0</formula>
    </cfRule>
  </conditionalFormatting>
  <printOptions horizontalCentered="1"/>
  <pageMargins left="0.23622047244094499" right="0.23622047244094499" top="0.74803149606299202" bottom="0.74803149606299202" header="0.23622047244094499" footer="0.511811023622047"/>
  <pageSetup scale="74" orientation="landscape" horizontalDpi="4294967294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5">
    <pageSetUpPr autoPageBreaks="0" fitToPage="1"/>
  </sheetPr>
  <dimension ref="B3:AC203"/>
  <sheetViews>
    <sheetView showGridLines="0" zoomScaleNormal="100" workbookViewId="0">
      <selection activeCell="C31" sqref="C31"/>
    </sheetView>
  </sheetViews>
  <sheetFormatPr defaultColWidth="9.1796875" defaultRowHeight="12.5" outlineLevelRow="1" x14ac:dyDescent="0.25"/>
  <cols>
    <col min="1" max="1" width="1.7265625" customWidth="1"/>
    <col min="2" max="2" width="25.453125" bestFit="1" customWidth="1"/>
    <col min="3" max="3" width="9.1796875" bestFit="1" customWidth="1"/>
    <col min="4" max="5" width="11.1796875" bestFit="1" customWidth="1"/>
    <col min="6" max="6" width="11.81640625" customWidth="1"/>
    <col min="7" max="7" width="12.1796875" bestFit="1" customWidth="1"/>
    <col min="8" max="8" width="11.1796875" bestFit="1" customWidth="1"/>
    <col min="9" max="14" width="12.1796875" bestFit="1" customWidth="1"/>
    <col min="15" max="15" width="11.1796875" bestFit="1" customWidth="1"/>
    <col min="16" max="16" width="4.7265625" customWidth="1"/>
    <col min="17" max="17" width="10.7265625" bestFit="1" customWidth="1"/>
    <col min="18" max="18" width="4" bestFit="1" customWidth="1"/>
    <col min="19" max="19" width="4.1796875" bestFit="1" customWidth="1"/>
    <col min="20" max="20" width="10.7265625" bestFit="1" customWidth="1"/>
    <col min="21" max="21" width="3.81640625" bestFit="1" customWidth="1"/>
    <col min="22" max="22" width="4.26953125" bestFit="1" customWidth="1"/>
    <col min="23" max="23" width="4" bestFit="1" customWidth="1"/>
    <col min="24" max="24" width="3.26953125" bestFit="1" customWidth="1"/>
    <col min="25" max="26" width="4.26953125" bestFit="1" customWidth="1"/>
    <col min="27" max="27" width="3.81640625" bestFit="1" customWidth="1"/>
    <col min="28" max="29" width="4.1796875" bestFit="1" customWidth="1"/>
  </cols>
  <sheetData>
    <row r="3" spans="2:20" ht="32.5" x14ac:dyDescent="0.25">
      <c r="B3" s="5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20" ht="18" x14ac:dyDescent="0.4">
      <c r="B4" s="2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20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20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20" ht="15.5" x14ac:dyDescent="0.35">
      <c r="B7" s="3"/>
      <c r="C7" s="20" t="s">
        <v>2</v>
      </c>
      <c r="D7" s="23" t="str">
        <f>INDEX(R202:AC202,1,S203+1)</f>
        <v>Sep</v>
      </c>
      <c r="E7" s="23" t="str">
        <f>INDEX(R202:AC202,1,T203+1)</f>
        <v>Oct</v>
      </c>
      <c r="F7" s="21" t="str">
        <f>INDEX(R202:AC202,1,U203+1)</f>
        <v>Nov</v>
      </c>
      <c r="G7" s="21" t="str">
        <f>INDEX(R202:AC202,1,V203+1)</f>
        <v>Dec</v>
      </c>
      <c r="H7" s="21" t="str">
        <f>INDEX(R202:AC202,1,W203+1)</f>
        <v>Jan</v>
      </c>
      <c r="I7" s="21" t="str">
        <f>INDEX(R202:AC202,1,X203+1)</f>
        <v>Feb</v>
      </c>
      <c r="J7" s="21" t="str">
        <f>INDEX(R202:AC202,1,Y203+1)</f>
        <v>Mar</v>
      </c>
      <c r="K7" s="21" t="str">
        <f>INDEX(R202:AC202,1,Z203+1)</f>
        <v>Apr</v>
      </c>
      <c r="L7" s="21" t="str">
        <f>INDEX(R202:AC202,1,AA203+1)</f>
        <v>May</v>
      </c>
      <c r="M7" s="21" t="str">
        <f>INDEX(R202:AC202,1,AB203+1)</f>
        <v>Jun</v>
      </c>
      <c r="N7" s="21" t="str">
        <f>INDEX(R202:AC202,1,AC203+1)</f>
        <v>Jul</v>
      </c>
      <c r="O7" s="4" t="s">
        <v>3</v>
      </c>
    </row>
    <row r="8" spans="2:20" ht="15.5" x14ac:dyDescent="0.3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20" x14ac:dyDescent="0.25">
      <c r="B9" s="6" t="s">
        <v>4</v>
      </c>
      <c r="C9" s="26">
        <v>283667</v>
      </c>
      <c r="D9" s="27">
        <f t="shared" ref="D9:N9" si="0">IF(C23,C23,"")</f>
        <v>575773</v>
      </c>
      <c r="E9" s="27">
        <f t="shared" si="0"/>
        <v>1081922.52</v>
      </c>
      <c r="F9" s="27">
        <f t="shared" si="0"/>
        <v>1327351.6400000001</v>
      </c>
      <c r="G9" s="27">
        <f t="shared" si="0"/>
        <v>1395722.4500000002</v>
      </c>
      <c r="H9" s="27">
        <f t="shared" si="0"/>
        <v>1339370.9500000002</v>
      </c>
      <c r="I9" s="27">
        <f t="shared" si="0"/>
        <v>1659344.9500000002</v>
      </c>
      <c r="J9" s="27">
        <f t="shared" si="0"/>
        <v>1561628.9500000002</v>
      </c>
      <c r="K9" s="27">
        <f t="shared" si="0"/>
        <v>1418982.9500000002</v>
      </c>
      <c r="L9" s="27">
        <f t="shared" si="0"/>
        <v>1118736.9500000002</v>
      </c>
      <c r="M9" s="27">
        <f t="shared" si="0"/>
        <v>822835.95000000019</v>
      </c>
      <c r="N9" s="27">
        <f t="shared" si="0"/>
        <v>516234.95000000019</v>
      </c>
      <c r="O9" s="27">
        <f>IF(SUM(C9:N9),C9,"")</f>
        <v>283667</v>
      </c>
    </row>
    <row r="10" spans="2:20" x14ac:dyDescent="0.25">
      <c r="B10" s="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20" ht="13" x14ac:dyDescent="0.3">
      <c r="B11" s="6" t="s">
        <v>5</v>
      </c>
      <c r="C11" s="28">
        <v>10000</v>
      </c>
      <c r="D11" s="29">
        <v>150000</v>
      </c>
      <c r="E11" s="29">
        <v>240000</v>
      </c>
      <c r="F11" s="29">
        <v>265000</v>
      </c>
      <c r="G11" s="29">
        <v>335000</v>
      </c>
      <c r="H11" s="29">
        <v>234000</v>
      </c>
      <c r="I11" s="29">
        <v>273000</v>
      </c>
      <c r="J11" s="29">
        <v>312000</v>
      </c>
      <c r="K11" s="29">
        <v>312000</v>
      </c>
      <c r="L11" s="29">
        <v>312000</v>
      </c>
      <c r="M11" s="29">
        <v>312000</v>
      </c>
      <c r="N11" s="29">
        <v>312000</v>
      </c>
      <c r="O11" s="9">
        <f>IF(SUM(C11:N11),SUM(C11:N11),"")</f>
        <v>3067000</v>
      </c>
    </row>
    <row r="12" spans="2:20" ht="13" x14ac:dyDescent="0.3">
      <c r="B12" s="6" t="s">
        <v>6</v>
      </c>
      <c r="C12" s="28">
        <v>2585</v>
      </c>
      <c r="D12" s="29">
        <v>52299.48</v>
      </c>
      <c r="E12" s="29">
        <v>76389.88</v>
      </c>
      <c r="F12" s="29">
        <v>40463.19</v>
      </c>
      <c r="G12" s="29"/>
      <c r="H12" s="29"/>
      <c r="I12" s="29"/>
      <c r="J12" s="29"/>
      <c r="K12" s="29"/>
      <c r="L12" s="29"/>
      <c r="M12" s="29"/>
      <c r="N12" s="29"/>
      <c r="O12" s="9">
        <f>IF(SUM(C12:N12),SUM(C12:N12),"")</f>
        <v>171737.55000000002</v>
      </c>
      <c r="Q12" s="8"/>
      <c r="T12" s="8"/>
    </row>
    <row r="13" spans="2:20" ht="13" x14ac:dyDescent="0.3">
      <c r="B13" s="6" t="s">
        <v>7</v>
      </c>
      <c r="C13" s="30">
        <f>IF(C12,(C12/C11)-1,0)</f>
        <v>-0.74150000000000005</v>
      </c>
      <c r="D13" s="31">
        <f t="shared" ref="D13:O13" si="1">IF(D12,(D12/D11)-1,0)</f>
        <v>-0.65133679999999994</v>
      </c>
      <c r="E13" s="31">
        <f t="shared" si="1"/>
        <v>-0.68170883333333332</v>
      </c>
      <c r="F13" s="31">
        <f t="shared" si="1"/>
        <v>-0.84730871698113208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 t="shared" si="1"/>
        <v>0</v>
      </c>
      <c r="M13" s="31">
        <f t="shared" si="1"/>
        <v>0</v>
      </c>
      <c r="N13" s="31">
        <f t="shared" si="1"/>
        <v>0</v>
      </c>
      <c r="O13" s="10">
        <f t="shared" si="1"/>
        <v>-0.94400471144440823</v>
      </c>
    </row>
    <row r="14" spans="2:20" ht="13" x14ac:dyDescent="0.3">
      <c r="B14" s="6" t="s">
        <v>8</v>
      </c>
      <c r="C14" s="32">
        <v>857</v>
      </c>
      <c r="D14" s="33">
        <v>20580.599999999999</v>
      </c>
      <c r="E14" s="33">
        <v>29508.5</v>
      </c>
      <c r="F14" s="33">
        <v>16201.25</v>
      </c>
      <c r="G14" s="33">
        <f t="shared" ref="G14:N14" si="2">IF(G12,G12/2.6,G11/2.6)</f>
        <v>128846.15384615384</v>
      </c>
      <c r="H14" s="33">
        <f t="shared" si="2"/>
        <v>90000</v>
      </c>
      <c r="I14" s="33">
        <f t="shared" si="2"/>
        <v>105000</v>
      </c>
      <c r="J14" s="33">
        <f t="shared" si="2"/>
        <v>120000</v>
      </c>
      <c r="K14" s="33">
        <f t="shared" si="2"/>
        <v>120000</v>
      </c>
      <c r="L14" s="33">
        <f t="shared" si="2"/>
        <v>120000</v>
      </c>
      <c r="M14" s="33">
        <f t="shared" si="2"/>
        <v>120000</v>
      </c>
      <c r="N14" s="33">
        <f t="shared" si="2"/>
        <v>120000</v>
      </c>
      <c r="O14" s="11">
        <f>IF(SUM(C14:N14),SUM(C14:N14),"")</f>
        <v>990993.50384615385</v>
      </c>
    </row>
    <row r="15" spans="2:20" x14ac:dyDescent="0.25">
      <c r="B15" s="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2:20" hidden="1" outlineLevel="1" x14ac:dyDescent="0.25">
      <c r="B16" s="6" t="s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24" ht="13" hidden="1" outlineLevel="1" x14ac:dyDescent="0.3">
      <c r="B17" s="6" t="s">
        <v>10</v>
      </c>
      <c r="C17" s="26">
        <v>1</v>
      </c>
      <c r="D17" s="27">
        <v>1</v>
      </c>
      <c r="E17" s="27">
        <v>1</v>
      </c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12">
        <f>IF(SUM(C17:N17),SUM(C17:N17),"")</f>
        <v>12</v>
      </c>
    </row>
    <row r="18" spans="2:24" ht="13" hidden="1" outlineLevel="1" x14ac:dyDescent="0.3">
      <c r="B18" s="6" t="s">
        <v>11</v>
      </c>
      <c r="C18" s="28">
        <v>0</v>
      </c>
      <c r="D18" s="29">
        <v>0</v>
      </c>
      <c r="E18" s="29">
        <v>0</v>
      </c>
      <c r="F18" s="29">
        <v>520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9">
        <f>IF(SUM(C18:N18),SUM(C18:N18),"")</f>
        <v>520</v>
      </c>
    </row>
    <row r="19" spans="2:24" ht="13" hidden="1" outlineLevel="1" x14ac:dyDescent="0.3">
      <c r="B19" s="6" t="s">
        <v>12</v>
      </c>
      <c r="C19" s="26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12" t="str">
        <f>IF(SUM(C19:N19),SUM(C19:N19),"")</f>
        <v/>
      </c>
    </row>
    <row r="20" spans="2:24" ht="13" hidden="1" outlineLevel="1" x14ac:dyDescent="0.3">
      <c r="B20" s="6" t="s">
        <v>13</v>
      </c>
      <c r="C20" s="35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13" t="str">
        <f>IF(SUM(C20:N20),SUM(C20:N20),"")</f>
        <v/>
      </c>
    </row>
    <row r="21" spans="2:24" ht="13" hidden="1" outlineLevel="1" x14ac:dyDescent="0.3">
      <c r="B21" s="6" t="s">
        <v>14</v>
      </c>
      <c r="C21" s="28">
        <f>IF(SUM(C17:C19)-C20,SUM(C17:C19)-C20,"")</f>
        <v>1</v>
      </c>
      <c r="D21" s="28">
        <f t="shared" ref="D21:N21" si="3">IF(SUM(D17:D19)-D20,SUM(D17:D19)-D20,"")</f>
        <v>1</v>
      </c>
      <c r="E21" s="28">
        <f t="shared" si="3"/>
        <v>1</v>
      </c>
      <c r="F21" s="28">
        <f t="shared" si="3"/>
        <v>521</v>
      </c>
      <c r="G21" s="28">
        <f t="shared" si="3"/>
        <v>1</v>
      </c>
      <c r="H21" s="28">
        <f t="shared" si="3"/>
        <v>1</v>
      </c>
      <c r="I21" s="28">
        <f t="shared" si="3"/>
        <v>1</v>
      </c>
      <c r="J21" s="28">
        <f t="shared" si="3"/>
        <v>1</v>
      </c>
      <c r="K21" s="28">
        <f t="shared" si="3"/>
        <v>1</v>
      </c>
      <c r="L21" s="28">
        <f t="shared" si="3"/>
        <v>1</v>
      </c>
      <c r="M21" s="28">
        <f t="shared" si="3"/>
        <v>1</v>
      </c>
      <c r="N21" s="28">
        <f t="shared" si="3"/>
        <v>1</v>
      </c>
      <c r="O21" s="9">
        <f>IF(SUM(C21:N21),SUM(C21:N21),"")</f>
        <v>532</v>
      </c>
    </row>
    <row r="22" spans="2:24" collapsed="1" x14ac:dyDescent="0.25">
      <c r="B22" s="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24" x14ac:dyDescent="0.25">
      <c r="B23" s="6" t="s">
        <v>15</v>
      </c>
      <c r="C23" s="27">
        <f t="shared" ref="C23:N23" si="4">IF(C12,C9-C12-C21+C25,C9-C11-C21+C25)</f>
        <v>575773</v>
      </c>
      <c r="D23" s="27">
        <f t="shared" si="4"/>
        <v>1081922.52</v>
      </c>
      <c r="E23" s="27">
        <f t="shared" si="4"/>
        <v>1327351.6400000001</v>
      </c>
      <c r="F23" s="27">
        <f t="shared" si="4"/>
        <v>1395722.4500000002</v>
      </c>
      <c r="G23" s="27">
        <f t="shared" si="4"/>
        <v>1339370.9500000002</v>
      </c>
      <c r="H23" s="27">
        <f t="shared" si="4"/>
        <v>1659344.9500000002</v>
      </c>
      <c r="I23" s="27">
        <f t="shared" si="4"/>
        <v>1561628.9500000002</v>
      </c>
      <c r="J23" s="27">
        <f t="shared" si="4"/>
        <v>1418982.9500000002</v>
      </c>
      <c r="K23" s="27">
        <f t="shared" si="4"/>
        <v>1118736.9500000002</v>
      </c>
      <c r="L23" s="27">
        <f t="shared" si="4"/>
        <v>822835.95000000019</v>
      </c>
      <c r="M23" s="27">
        <f t="shared" si="4"/>
        <v>516234.95000000019</v>
      </c>
      <c r="N23" s="27">
        <f t="shared" si="4"/>
        <v>204233.95000000019</v>
      </c>
      <c r="O23" s="27">
        <f>IF(SUM(C23:N23),N23,"")</f>
        <v>204233.95000000019</v>
      </c>
    </row>
    <row r="24" spans="2:24" x14ac:dyDescent="0.25">
      <c r="B24" s="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24" ht="13" x14ac:dyDescent="0.3">
      <c r="B25" s="6" t="s">
        <v>16</v>
      </c>
      <c r="C25" s="28">
        <v>294692</v>
      </c>
      <c r="D25" s="29">
        <v>558450</v>
      </c>
      <c r="E25" s="29">
        <v>321820</v>
      </c>
      <c r="F25" s="29">
        <v>109355</v>
      </c>
      <c r="G25" s="29">
        <v>278649.5</v>
      </c>
      <c r="H25" s="29">
        <v>553975</v>
      </c>
      <c r="I25" s="29">
        <v>175285</v>
      </c>
      <c r="J25" s="29">
        <v>169355</v>
      </c>
      <c r="K25" s="29">
        <v>11755</v>
      </c>
      <c r="L25" s="29">
        <v>16100</v>
      </c>
      <c r="M25" s="29">
        <v>5400</v>
      </c>
      <c r="N25" s="29">
        <v>0</v>
      </c>
      <c r="O25" s="9">
        <f>IF(SUM(C25:N25),SUM(C25:N25),"")</f>
        <v>2494836.5</v>
      </c>
    </row>
    <row r="26" spans="2:24" ht="13" x14ac:dyDescent="0.3"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4"/>
    </row>
    <row r="27" spans="2:24" ht="13" x14ac:dyDescent="0.3">
      <c r="B27" s="6" t="s">
        <v>17</v>
      </c>
      <c r="C27" s="37">
        <f>(C25/C29)-1</f>
        <v>1.572115227256957</v>
      </c>
      <c r="D27" s="37">
        <f>(D25/D29)-1</f>
        <v>1.6145289624919847</v>
      </c>
      <c r="E27" s="37">
        <f t="shared" ref="E27:M27" si="5">(E25/E29)-1</f>
        <v>1.5611141507087791</v>
      </c>
      <c r="F27" s="37">
        <f t="shared" si="5"/>
        <v>1.2595595558365673</v>
      </c>
      <c r="G27" s="37">
        <f t="shared" si="5"/>
        <v>1.601866549637708</v>
      </c>
      <c r="H27" s="37">
        <f t="shared" si="5"/>
        <v>1.6515752360032394</v>
      </c>
      <c r="I27" s="37">
        <f t="shared" si="5"/>
        <v>1.7151885900893178</v>
      </c>
      <c r="J27" s="37">
        <f t="shared" si="5"/>
        <v>1.8877009906730096</v>
      </c>
      <c r="K27" s="37">
        <f t="shared" si="5"/>
        <v>1.3994692794447845</v>
      </c>
      <c r="L27" s="37">
        <f t="shared" si="5"/>
        <v>1.4738783036263059</v>
      </c>
      <c r="M27" s="37">
        <f t="shared" si="5"/>
        <v>1.3978685612788633</v>
      </c>
      <c r="N27" s="37">
        <f>IFERROR((N25/N29)-1,0)</f>
        <v>0</v>
      </c>
      <c r="O27" s="15">
        <f>IF(OR(ISNUMBER(O25),ISNUMBER(O29)),O25/O29-1,"")</f>
        <v>1.6121158795465327</v>
      </c>
    </row>
    <row r="28" spans="2:24" ht="13" x14ac:dyDescent="0.3"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4"/>
    </row>
    <row r="29" spans="2:24" ht="13" x14ac:dyDescent="0.3">
      <c r="B29" s="6" t="s">
        <v>18</v>
      </c>
      <c r="C29" s="28">
        <v>114571.85</v>
      </c>
      <c r="D29" s="29">
        <v>213594.88</v>
      </c>
      <c r="E29" s="29">
        <v>125656.25</v>
      </c>
      <c r="F29" s="29">
        <v>48396.6</v>
      </c>
      <c r="G29" s="29">
        <v>107096</v>
      </c>
      <c r="H29" s="29">
        <v>208922.97999999998</v>
      </c>
      <c r="I29" s="29">
        <v>64557.21</v>
      </c>
      <c r="J29" s="29">
        <v>58647</v>
      </c>
      <c r="K29" s="29">
        <v>4899</v>
      </c>
      <c r="L29" s="29">
        <v>6508</v>
      </c>
      <c r="M29" s="29">
        <v>2252</v>
      </c>
      <c r="N29" s="29">
        <v>0</v>
      </c>
      <c r="O29" s="9">
        <f>IF(SUM(C29:N29),SUM(C29:N29),"")</f>
        <v>955101.7699999999</v>
      </c>
      <c r="X29" s="7"/>
    </row>
    <row r="30" spans="2:24" ht="13" x14ac:dyDescent="0.3">
      <c r="B30" s="6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16"/>
      <c r="X30" s="8"/>
    </row>
    <row r="31" spans="2:24" ht="13" x14ac:dyDescent="0.3">
      <c r="B31" s="6" t="s">
        <v>19</v>
      </c>
      <c r="C31" s="26">
        <f t="shared" ref="C31:N31" si="6">IF(AND(ISNUMBER(C25),ISNUMBER(C29)),C25-C29,"")</f>
        <v>180120.15</v>
      </c>
      <c r="D31" s="27">
        <f t="shared" si="6"/>
        <v>344855.12</v>
      </c>
      <c r="E31" s="27">
        <f t="shared" si="6"/>
        <v>196163.75</v>
      </c>
      <c r="F31" s="27">
        <f t="shared" si="6"/>
        <v>60958.400000000001</v>
      </c>
      <c r="G31" s="27">
        <f t="shared" si="6"/>
        <v>171553.5</v>
      </c>
      <c r="H31" s="27">
        <f t="shared" si="6"/>
        <v>345052.02</v>
      </c>
      <c r="I31" s="27">
        <f t="shared" si="6"/>
        <v>110727.79000000001</v>
      </c>
      <c r="J31" s="27">
        <f t="shared" si="6"/>
        <v>110708</v>
      </c>
      <c r="K31" s="27">
        <f t="shared" si="6"/>
        <v>6856</v>
      </c>
      <c r="L31" s="27">
        <f t="shared" si="6"/>
        <v>9592</v>
      </c>
      <c r="M31" s="27">
        <f t="shared" si="6"/>
        <v>3148</v>
      </c>
      <c r="N31" s="27">
        <f t="shared" si="6"/>
        <v>0</v>
      </c>
      <c r="O31" s="12">
        <f>IF(SUM(C31:N31),SUM(C31:N31),"")</f>
        <v>1539734.73</v>
      </c>
    </row>
    <row r="32" spans="2:24" ht="13" x14ac:dyDescent="0.3">
      <c r="B32" s="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7"/>
    </row>
    <row r="33" spans="2:15" ht="13" x14ac:dyDescent="0.3">
      <c r="B33" s="6" t="s">
        <v>20</v>
      </c>
      <c r="C33" s="39">
        <f t="shared" ref="C33:N33" si="7">IF(C12,C12-C14,C11-C14)</f>
        <v>1728</v>
      </c>
      <c r="D33" s="39">
        <f t="shared" si="7"/>
        <v>31718.880000000005</v>
      </c>
      <c r="E33" s="39">
        <f t="shared" si="7"/>
        <v>46881.380000000005</v>
      </c>
      <c r="F33" s="39">
        <f t="shared" si="7"/>
        <v>24261.940000000002</v>
      </c>
      <c r="G33" s="39">
        <f t="shared" si="7"/>
        <v>206153.84615384616</v>
      </c>
      <c r="H33" s="39">
        <f t="shared" si="7"/>
        <v>144000</v>
      </c>
      <c r="I33" s="39">
        <f t="shared" si="7"/>
        <v>168000</v>
      </c>
      <c r="J33" s="39">
        <f t="shared" si="7"/>
        <v>192000</v>
      </c>
      <c r="K33" s="39">
        <f t="shared" si="7"/>
        <v>192000</v>
      </c>
      <c r="L33" s="39">
        <f t="shared" si="7"/>
        <v>192000</v>
      </c>
      <c r="M33" s="39">
        <f t="shared" si="7"/>
        <v>192000</v>
      </c>
      <c r="N33" s="39">
        <f t="shared" si="7"/>
        <v>192000</v>
      </c>
      <c r="O33" s="18">
        <f>IF(SUM(C33:N33),SUM(C33:N33),"")</f>
        <v>1582744.0461538462</v>
      </c>
    </row>
    <row r="34" spans="2:15" ht="13.5" thickBot="1" x14ac:dyDescent="0.35">
      <c r="B34" s="6" t="s">
        <v>21</v>
      </c>
      <c r="C34" s="40">
        <f t="shared" ref="C34:N34" si="8">IF(OR(ISNUMBER(C31),ISNUMBER(C21)),C31-C21,"")</f>
        <v>180119.15</v>
      </c>
      <c r="D34" s="40">
        <f t="shared" si="8"/>
        <v>344854.12</v>
      </c>
      <c r="E34" s="40">
        <f t="shared" si="8"/>
        <v>196162.75</v>
      </c>
      <c r="F34" s="40">
        <f t="shared" si="8"/>
        <v>60437.4</v>
      </c>
      <c r="G34" s="40">
        <f t="shared" si="8"/>
        <v>171552.5</v>
      </c>
      <c r="H34" s="40">
        <f t="shared" si="8"/>
        <v>345051.02</v>
      </c>
      <c r="I34" s="40">
        <f t="shared" si="8"/>
        <v>110726.79000000001</v>
      </c>
      <c r="J34" s="40">
        <f t="shared" si="8"/>
        <v>110707</v>
      </c>
      <c r="K34" s="40">
        <f t="shared" si="8"/>
        <v>6855</v>
      </c>
      <c r="L34" s="40">
        <f t="shared" si="8"/>
        <v>9591</v>
      </c>
      <c r="M34" s="40">
        <f t="shared" si="8"/>
        <v>3147</v>
      </c>
      <c r="N34" s="40">
        <f t="shared" si="8"/>
        <v>-1</v>
      </c>
      <c r="O34" s="19">
        <f>IF(SUM(C34:N34),SUM(C34:N34),"")</f>
        <v>1539202.73</v>
      </c>
    </row>
    <row r="35" spans="2:15" ht="13" thickTop="1" x14ac:dyDescent="0.25"/>
    <row r="37" spans="2:15" x14ac:dyDescent="0.25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2:15" x14ac:dyDescent="0.25">
      <c r="B38" s="22"/>
    </row>
    <row r="39" spans="2:15" x14ac:dyDescent="0.25">
      <c r="B39" s="22"/>
    </row>
    <row r="40" spans="2:15" x14ac:dyDescent="0.25">
      <c r="B40" s="22"/>
    </row>
    <row r="201" spans="18:29" x14ac:dyDescent="0.25">
      <c r="R201" s="41" t="s">
        <v>22</v>
      </c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3"/>
    </row>
    <row r="202" spans="18:29" x14ac:dyDescent="0.25">
      <c r="R202" s="44" t="s">
        <v>23</v>
      </c>
      <c r="S202" s="45" t="s">
        <v>24</v>
      </c>
      <c r="T202" s="45" t="s">
        <v>25</v>
      </c>
      <c r="U202" s="45" t="s">
        <v>26</v>
      </c>
      <c r="V202" s="45" t="s">
        <v>27</v>
      </c>
      <c r="W202" s="45" t="s">
        <v>28</v>
      </c>
      <c r="X202" s="45" t="s">
        <v>29</v>
      </c>
      <c r="Y202" s="45" t="s">
        <v>2</v>
      </c>
      <c r="Z202" s="45" t="s">
        <v>30</v>
      </c>
      <c r="AA202" s="45" t="s">
        <v>31</v>
      </c>
      <c r="AB202" s="45" t="s">
        <v>32</v>
      </c>
      <c r="AC202" s="46" t="s">
        <v>33</v>
      </c>
    </row>
    <row r="203" spans="18:29" x14ac:dyDescent="0.25">
      <c r="R203" s="47">
        <f>MATCH(PROPER(LEFT(TRIM(C7),3)),R202:AC202,0)-1</f>
        <v>7</v>
      </c>
      <c r="S203" s="48">
        <f t="shared" ref="S203:AC203" si="9">IF(R203=11,0,R203+1)</f>
        <v>8</v>
      </c>
      <c r="T203" s="48">
        <f t="shared" si="9"/>
        <v>9</v>
      </c>
      <c r="U203" s="48">
        <f t="shared" si="9"/>
        <v>10</v>
      </c>
      <c r="V203" s="48">
        <f t="shared" si="9"/>
        <v>11</v>
      </c>
      <c r="W203" s="48">
        <f t="shared" si="9"/>
        <v>0</v>
      </c>
      <c r="X203" s="48">
        <f t="shared" si="9"/>
        <v>1</v>
      </c>
      <c r="Y203" s="48">
        <f t="shared" si="9"/>
        <v>2</v>
      </c>
      <c r="Z203" s="48">
        <f t="shared" si="9"/>
        <v>3</v>
      </c>
      <c r="AA203" s="48">
        <f t="shared" si="9"/>
        <v>4</v>
      </c>
      <c r="AB203" s="48">
        <f t="shared" si="9"/>
        <v>5</v>
      </c>
      <c r="AC203" s="49">
        <f t="shared" si="9"/>
        <v>6</v>
      </c>
    </row>
  </sheetData>
  <mergeCells count="1">
    <mergeCell ref="B37:O37"/>
  </mergeCells>
  <phoneticPr fontId="0" type="noConversion"/>
  <conditionalFormatting sqref="C13:N14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23622047244094491" footer="0.51181102362204722"/>
  <pageSetup scale="71" orientation="landscape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556E7A3084E4180C1040E8DA59061" ma:contentTypeVersion="8" ma:contentTypeDescription="Create a new document." ma:contentTypeScope="" ma:versionID="4d58bcc4b4e61ae10d01d7b5f4034133">
  <xsd:schema xmlns:xsd="http://www.w3.org/2001/XMLSchema" xmlns:xs="http://www.w3.org/2001/XMLSchema" xmlns:p="http://schemas.microsoft.com/office/2006/metadata/properties" xmlns:ns2="2b72d35d-cc0d-48c6-a79d-ae6248e3db5c" xmlns:ns3="fceff71b-4bd1-49c6-b023-b30a862037fe" targetNamespace="http://schemas.microsoft.com/office/2006/metadata/properties" ma:root="true" ma:fieldsID="61e98a119552d9d4d5cb28ade08137bd" ns2:_="" ns3:_="">
    <xsd:import namespace="2b72d35d-cc0d-48c6-a79d-ae6248e3db5c"/>
    <xsd:import namespace="fceff71b-4bd1-49c6-b023-b30a86203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2d35d-cc0d-48c6-a79d-ae6248e3d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ff71b-4bd1-49c6-b023-b30a86203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CB076-CDE5-4765-85A4-602DF63DE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467C0-9534-45B1-87C8-934C2FB6129A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2b72d35d-cc0d-48c6-a79d-ae6248e3db5c"/>
    <ds:schemaRef ds:uri="http://schemas.microsoft.com/office/2006/metadata/properties"/>
    <ds:schemaRef ds:uri="http://schemas.openxmlformats.org/package/2006/metadata/core-properties"/>
    <ds:schemaRef ds:uri="http://purl.org/dc/dcmitype/"/>
    <ds:schemaRef ds:uri="fceff71b-4bd1-49c6-b023-b30a862037fe"/>
  </ds:schemaRefs>
</ds:datastoreItem>
</file>

<file path=customXml/itemProps3.xml><?xml version="1.0" encoding="utf-8"?>
<ds:datastoreItem xmlns:ds="http://schemas.openxmlformats.org/officeDocument/2006/customXml" ds:itemID="{C3B86323-1757-41F0-9904-33814D027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2d35d-cc0d-48c6-a79d-ae6248e3db5c"/>
    <ds:schemaRef ds:uri="fceff71b-4bd1-49c6-b023-b30a86203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</vt:lpstr>
      <vt:lpstr>Merchandise Plan</vt:lpstr>
      <vt:lpstr>'Merchandise Plan'!Print_Area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2021-09-14T17:29:08Z</dcterms:created>
  <dcterms:modified xsi:type="dcterms:W3CDTF">2024-07-08T23:01:41Z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TC018773819991</vt:lpwstr>
  </property>
  <property fmtid="{D5CDD505-2E9C-101B-9397-08002B2CF9AE}" pid="3" name="ContentTypeId">
    <vt:lpwstr>0x010100B78556E7A3084E4180C1040E8DA59061</vt:lpwstr>
  </property>
</Properties>
</file>